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0" windowHeight="8020"/>
  </bookViews>
  <sheets>
    <sheet name="A(21時酒有）" sheetId="3" r:id="rId1"/>
    <sheet name="B(20時酒無）" sheetId="1" r:id="rId2"/>
  </sheets>
  <definedNames>
    <definedName name="_xlnm.Print_Area" localSheetId="1">'B(20時酒無）'!$A$2:$AR$108</definedName>
    <definedName name="_xlnm.Print_Area" localSheetId="0">'A(21時酒有）'!$A$2:$AR$112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<sst xmlns="http://schemas.openxmlformats.org/spreadsheetml/2006/main" xmlns:r="http://schemas.openxmlformats.org/officeDocument/2006/relationships" count="106" uniqueCount="106">
  <si>
    <t>最大値＝</t>
    <rPh sb="0" eb="3">
      <t>さいだいち</t>
    </rPh>
    <phoneticPr fontId="1" type="Hiragana"/>
  </si>
  <si>
    <t>●売上減少額が【187,501円以上】の場合</t>
    <rPh sb="1" eb="3">
      <t>うりあげ</t>
    </rPh>
    <rPh sb="3" eb="5">
      <t>げんしょう</t>
    </rPh>
    <rPh sb="5" eb="6">
      <t>がく</t>
    </rPh>
    <rPh sb="15" eb="16">
      <t>えん</t>
    </rPh>
    <rPh sb="16" eb="18">
      <t>いじょう</t>
    </rPh>
    <rPh sb="20" eb="22">
      <t>ばあい</t>
    </rPh>
    <phoneticPr fontId="1" type="Hiragana"/>
  </si>
  <si>
    <t>静岡県新型コロナウイルス感染拡大防止協力金（営業時間短縮要請）</t>
  </si>
  <si>
    <t>要請中売上高</t>
    <rPh sb="0" eb="3">
      <t>ようせいちゅう</t>
    </rPh>
    <rPh sb="3" eb="5">
      <t>うりあげ</t>
    </rPh>
    <rPh sb="5" eb="6">
      <t>だか</t>
    </rPh>
    <phoneticPr fontId="1" type="Hiragana"/>
  </si>
  <si>
    <t>チェック</t>
  </si>
  <si>
    <t>●売上減少額が【187,500円以下】の場合</t>
    <rPh sb="1" eb="3">
      <t>うりあげ</t>
    </rPh>
    <rPh sb="3" eb="5">
      <t>げんしょう</t>
    </rPh>
    <rPh sb="5" eb="6">
      <t>がく</t>
    </rPh>
    <rPh sb="15" eb="16">
      <t>えん</t>
    </rPh>
    <rPh sb="16" eb="18">
      <t>いか</t>
    </rPh>
    <rPh sb="20" eb="22">
      <t>ばあい</t>
    </rPh>
    <phoneticPr fontId="1" type="Hiragana"/>
  </si>
  <si>
    <t>ⅱ</t>
  </si>
  <si>
    <t>＝</t>
  </si>
  <si>
    <t>区分Aの協力開始日</t>
    <rPh sb="0" eb="2">
      <t>くぶん</t>
    </rPh>
    <rPh sb="4" eb="6">
      <t>きょうりょく</t>
    </rPh>
    <rPh sb="6" eb="9">
      <t>かいしび</t>
    </rPh>
    <phoneticPr fontId="1" type="Hiragana"/>
  </si>
  <si>
    <t>日）から３月31日までの飲食業売上高÷日数＝過年度売上高</t>
    <rPh sb="0" eb="1">
      <t>にち</t>
    </rPh>
    <phoneticPr fontId="1" type="Hiragana"/>
  </si>
  <si>
    <t>ー</t>
  </si>
  <si>
    <t>①判定=</t>
    <rPh sb="1" eb="3">
      <t>はんてい</t>
    </rPh>
    <phoneticPr fontId="1" type="Hiragana"/>
  </si>
  <si>
    <t>中小企業又は個人事業主</t>
    <rPh sb="0" eb="2">
      <t>ちゅうしょう</t>
    </rPh>
    <rPh sb="2" eb="4">
      <t>きぎょう</t>
    </rPh>
    <rPh sb="4" eb="5">
      <t>また</t>
    </rPh>
    <rPh sb="6" eb="8">
      <t>こじん</t>
    </rPh>
    <rPh sb="8" eb="11">
      <t>じぎょうぬし</t>
    </rPh>
    <phoneticPr fontId="1" type="Hiragana"/>
  </si>
  <si>
    <t>大企業</t>
    <rPh sb="0" eb="3">
      <t>だいきぎょう</t>
    </rPh>
    <phoneticPr fontId="1" type="Hiragana"/>
  </si>
  <si>
    <t>月</t>
    <rPh sb="0" eb="1">
      <t>つき</t>
    </rPh>
    <phoneticPr fontId="1" type="Hiragana"/>
  </si>
  <si>
    <t>①</t>
  </si>
  <si>
    <t>Ⅱ</t>
  </si>
  <si>
    <t>②</t>
  </si>
  <si>
    <r>
      <t xml:space="preserve">協力金計算シート
</t>
    </r>
    <r>
      <rPr>
        <b/>
        <sz val="16"/>
        <color theme="1"/>
        <rFont val="游ゴシック"/>
      </rPr>
      <t>（営業21時/酒類20時まで）</t>
    </r>
    <rPh sb="0" eb="3">
      <t>きょうりょくきん</t>
    </rPh>
    <rPh sb="3" eb="5">
      <t>けいさん</t>
    </rPh>
    <rPh sb="10" eb="12">
      <t>えいぎょう</t>
    </rPh>
    <rPh sb="14" eb="15">
      <t>じ</t>
    </rPh>
    <rPh sb="16" eb="18">
      <t>しゅるい</t>
    </rPh>
    <rPh sb="20" eb="21">
      <t>じ</t>
    </rPh>
    <phoneticPr fontId="1" type="Hiragana"/>
  </si>
  <si>
    <t>③</t>
  </si>
  <si>
    <t>●令和４年１月27日から２月20日の飲食業売上高÷日数（25日）＝要請中売上高</t>
    <rPh sb="1" eb="3">
      <t>れいわ</t>
    </rPh>
    <rPh sb="4" eb="5">
      <t>ねん</t>
    </rPh>
    <rPh sb="6" eb="7">
      <t>がつ</t>
    </rPh>
    <rPh sb="9" eb="10">
      <t>にち</t>
    </rPh>
    <rPh sb="13" eb="14">
      <t>がつ</t>
    </rPh>
    <rPh sb="16" eb="17">
      <t>にち</t>
    </rPh>
    <rPh sb="18" eb="21">
      <t>いんしょくぎょう</t>
    </rPh>
    <rPh sb="21" eb="23">
      <t>うりあげ</t>
    </rPh>
    <rPh sb="23" eb="24">
      <t>だか</t>
    </rPh>
    <rPh sb="25" eb="27">
      <t>にっすう</t>
    </rPh>
    <rPh sb="30" eb="31">
      <t>にち</t>
    </rPh>
    <rPh sb="33" eb="36">
      <t>ようせいちゅう</t>
    </rPh>
    <rPh sb="36" eb="38">
      <t>うりあげ</t>
    </rPh>
    <rPh sb="38" eb="39">
      <t>だか</t>
    </rPh>
    <phoneticPr fontId="1" type="Hiragana"/>
  </si>
  <si>
    <t>④</t>
  </si>
  <si>
    <t>●過年度売上高が【83,334円～250,000円】の場合</t>
    <rPh sb="15" eb="16">
      <t>えん</t>
    </rPh>
    <rPh sb="24" eb="25">
      <t>えん</t>
    </rPh>
    <rPh sb="27" eb="29">
      <t>ばあい</t>
    </rPh>
    <phoneticPr fontId="1" type="Hiragana"/>
  </si>
  <si>
    <t>２月飲食業売上高</t>
    <rPh sb="1" eb="2">
      <t>がつ</t>
    </rPh>
    <rPh sb="2" eb="5">
      <t>いんしょくぎょう</t>
    </rPh>
    <rPh sb="5" eb="7">
      <t>うりあげ</t>
    </rPh>
    <rPh sb="7" eb="8">
      <t>だか</t>
    </rPh>
    <phoneticPr fontId="1" type="Hiragana"/>
  </si>
  <si>
    <t>Ⅰ</t>
  </si>
  <si>
    <t/>
  </si>
  <si>
    <t>●過年度売上高が【250,001円以上】の場合</t>
    <rPh sb="16" eb="17">
      <t>えん</t>
    </rPh>
    <rPh sb="17" eb="19">
      <t>いじょう</t>
    </rPh>
    <rPh sb="21" eb="23">
      <t>ばあい</t>
    </rPh>
    <phoneticPr fontId="1" type="Hiragana"/>
  </si>
  <si>
    <t>過年度売上高</t>
    <rPh sb="0" eb="3">
      <t>かねんど</t>
    </rPh>
    <rPh sb="3" eb="5">
      <t>うりあげ</t>
    </rPh>
    <rPh sb="5" eb="6">
      <t>だか</t>
    </rPh>
    <phoneticPr fontId="1" type="Hiragana"/>
  </si>
  <si>
    <t>ⅰ</t>
  </si>
  <si>
    <t>●過年度売上高が【75,001円～250,000円】の場合</t>
    <rPh sb="15" eb="16">
      <t>えん</t>
    </rPh>
    <rPh sb="24" eb="25">
      <t>えん</t>
    </rPh>
    <rPh sb="27" eb="29">
      <t>ばあい</t>
    </rPh>
    <phoneticPr fontId="1" type="Hiragana"/>
  </si>
  <si>
    <t>×</t>
  </si>
  <si>
    <t>ⅲ</t>
  </si>
  <si>
    <t>日</t>
    <rPh sb="0" eb="1">
      <t>にち</t>
    </rPh>
    <phoneticPr fontId="1" type="Hiragana"/>
  </si>
  <si>
    <t>●開店日（令和</t>
    <rPh sb="1" eb="4">
      <t>かいてんび</t>
    </rPh>
    <rPh sb="5" eb="7">
      <t>れいわ</t>
    </rPh>
    <phoneticPr fontId="1" type="Hiragana"/>
  </si>
  <si>
    <t>　日数=</t>
    <rPh sb="1" eb="3">
      <t>にっすう</t>
    </rPh>
    <phoneticPr fontId="1" type="Hiragana"/>
  </si>
  <si>
    <t>③判定=</t>
    <rPh sb="1" eb="3">
      <t>はんてい</t>
    </rPh>
    <phoneticPr fontId="1" type="Hiragana"/>
  </si>
  <si>
    <r>
      <t>・平成31年</t>
    </r>
    <r>
      <rPr>
        <sz val="20"/>
        <color theme="1"/>
        <rFont val="游ゴシック"/>
      </rPr>
      <t>１月および２月の飲食業売上高÷日数（</t>
    </r>
    <r>
      <rPr>
        <b/>
        <sz val="20"/>
        <color theme="1"/>
        <rFont val="游ゴシック"/>
      </rPr>
      <t>59</t>
    </r>
    <r>
      <rPr>
        <sz val="20"/>
        <color theme="1"/>
        <rFont val="游ゴシック"/>
      </rPr>
      <t>日）＝過年度売上高</t>
    </r>
    <rPh sb="1" eb="3">
      <t>へいせい</t>
    </rPh>
    <phoneticPr fontId="1" type="Hiragana"/>
  </si>
  <si>
    <t>※①または②へ進んだ場合は、これで計算終了になります。（次ページの計算は不要です。）</t>
    <rPh sb="7" eb="8">
      <t>すす</t>
    </rPh>
    <rPh sb="10" eb="12">
      <t>ばあい</t>
    </rPh>
    <rPh sb="17" eb="19">
      <t>けいさん</t>
    </rPh>
    <rPh sb="19" eb="21">
      <t>しゅうりょう</t>
    </rPh>
    <rPh sb="28" eb="29">
      <t>じ</t>
    </rPh>
    <rPh sb="33" eb="35">
      <t>けいさん</t>
    </rPh>
    <rPh sb="36" eb="38">
      <t>ふよう</t>
    </rPh>
    <phoneticPr fontId="1" type="Hiragana"/>
  </si>
  <si>
    <t>売上減少額</t>
    <rPh sb="0" eb="2">
      <t>うりあげ</t>
    </rPh>
    <rPh sb="2" eb="4">
      <t>げんしょう</t>
    </rPh>
    <rPh sb="4" eb="5">
      <t>がく</t>
    </rPh>
    <phoneticPr fontId="1" type="Hiragana"/>
  </si>
  <si>
    <t>区分Aの
協力日数</t>
    <rPh sb="0" eb="2">
      <t>くぶん</t>
    </rPh>
    <rPh sb="5" eb="7">
      <t>きょうりょく</t>
    </rPh>
    <rPh sb="7" eb="9">
      <t>にっすう</t>
    </rPh>
    <phoneticPr fontId="1" type="Hiragana"/>
  </si>
  <si>
    <t>円</t>
    <rPh sb="0" eb="1">
      <t>えん</t>
    </rPh>
    <phoneticPr fontId="1" type="Hiragana"/>
  </si>
  <si>
    <t>＋</t>
  </si>
  <si>
    <t>月</t>
    <rPh sb="0" eb="1">
      <t>がつ</t>
    </rPh>
    <phoneticPr fontId="1" type="Hiragana"/>
  </si>
  <si>
    <t>÷</t>
  </si>
  <si>
    <t>※千円未満切上げ</t>
    <rPh sb="1" eb="3">
      <t>せんえん</t>
    </rPh>
    <rPh sb="3" eb="5">
      <t>みまん</t>
    </rPh>
    <rPh sb="5" eb="7">
      <t>きりあ</t>
    </rPh>
    <phoneticPr fontId="1" type="Hiragana"/>
  </si>
  <si>
    <t>,000</t>
  </si>
  <si>
    <t>※１円未満切上げ</t>
    <rPh sb="2" eb="3">
      <t>えん</t>
    </rPh>
    <rPh sb="3" eb="5">
      <t>みまん</t>
    </rPh>
    <rPh sb="5" eb="7">
      <t>きりあ</t>
    </rPh>
    <phoneticPr fontId="1" type="Hiragana"/>
  </si>
  <si>
    <t>開店日＝</t>
    <rPh sb="0" eb="3">
      <t>かいてんび</t>
    </rPh>
    <phoneticPr fontId="1" type="Hiragana"/>
  </si>
  <si>
    <t>　末日＝</t>
    <rPh sb="1" eb="2">
      <t>まつ</t>
    </rPh>
    <rPh sb="2" eb="3">
      <t>ひ</t>
    </rPh>
    <phoneticPr fontId="1" type="Hiragana"/>
  </si>
  <si>
    <t>※税抜き、テイクアウト除く</t>
    <rPh sb="1" eb="2">
      <t>ぜい</t>
    </rPh>
    <rPh sb="2" eb="3">
      <t>ぬ</t>
    </rPh>
    <rPh sb="11" eb="12">
      <t>のぞ</t>
    </rPh>
    <phoneticPr fontId="1" type="Hiragana"/>
  </si>
  <si>
    <t>✓</t>
  </si>
  <si>
    <t>●過年度売上高が【83,333円以下】の場合</t>
    <rPh sb="1" eb="4">
      <t>かねんど</t>
    </rPh>
    <rPh sb="4" eb="6">
      <t>うりあげ</t>
    </rPh>
    <rPh sb="6" eb="7">
      <t>だか</t>
    </rPh>
    <rPh sb="15" eb="16">
      <t>えん</t>
    </rPh>
    <rPh sb="16" eb="18">
      <t>いか</t>
    </rPh>
    <rPh sb="20" eb="22">
      <t>ばあい</t>
    </rPh>
    <phoneticPr fontId="1" type="Hiragana"/>
  </si>
  <si>
    <t>令和４年１月27日～２月20日飲食業売上高</t>
    <rPh sb="15" eb="18">
      <t>いんしょくぎょう</t>
    </rPh>
    <rPh sb="18" eb="20">
      <t>うりあげ</t>
    </rPh>
    <rPh sb="20" eb="21">
      <t>だか</t>
    </rPh>
    <phoneticPr fontId="1" type="Hiragana"/>
  </si>
  <si>
    <t>※税抜き、テイクアウトを除く</t>
    <rPh sb="1" eb="2">
      <t>ぜい</t>
    </rPh>
    <rPh sb="2" eb="3">
      <t>ぬ</t>
    </rPh>
    <rPh sb="12" eb="13">
      <t>のぞ</t>
    </rPh>
    <phoneticPr fontId="1" type="Hiragana"/>
  </si>
  <si>
    <t>●過年度売上高ー要請中売上高＝売上減少額</t>
    <rPh sb="1" eb="4">
      <t>かねんど</t>
    </rPh>
    <rPh sb="4" eb="6">
      <t>うりあげ</t>
    </rPh>
    <rPh sb="6" eb="7">
      <t>だか</t>
    </rPh>
    <rPh sb="8" eb="11">
      <t>ようせいちゅう</t>
    </rPh>
    <rPh sb="11" eb="13">
      <t>うりあげ</t>
    </rPh>
    <rPh sb="13" eb="14">
      <t>だか</t>
    </rPh>
    <rPh sb="15" eb="17">
      <t>うりあげ</t>
    </rPh>
    <rPh sb="17" eb="19">
      <t>げんしょう</t>
    </rPh>
    <rPh sb="19" eb="20">
      <t>がく</t>
    </rPh>
    <phoneticPr fontId="1" type="Hiragana"/>
  </si>
  <si>
    <t>まで</t>
  </si>
  <si>
    <t>基礎額A</t>
    <rPh sb="0" eb="2">
      <t>きそ</t>
    </rPh>
    <rPh sb="2" eb="3">
      <t>がく</t>
    </rPh>
    <phoneticPr fontId="1" type="Hiragana"/>
  </si>
  <si>
    <t>区分Aの協力終了日</t>
    <rPh sb="4" eb="6">
      <t>きょうりょく</t>
    </rPh>
    <rPh sb="6" eb="9">
      <t>しゅうりょうび</t>
    </rPh>
    <phoneticPr fontId="1" type="Hiragana"/>
  </si>
  <si>
    <t>年</t>
    <rPh sb="0" eb="1">
      <t>ねん</t>
    </rPh>
    <phoneticPr fontId="1" type="Hiragana"/>
  </si>
  <si>
    <r>
      <t>基礎額</t>
    </r>
    <r>
      <rPr>
        <sz val="28"/>
        <color theme="1"/>
        <rFont val="游ゴシック"/>
      </rPr>
      <t>A</t>
    </r>
    <rPh sb="0" eb="2">
      <t>きそ</t>
    </rPh>
    <rPh sb="2" eb="3">
      <t>がく</t>
    </rPh>
    <phoneticPr fontId="1" type="Hiragana"/>
  </si>
  <si>
    <t>から</t>
  </si>
  <si>
    <t>区分Aの
協力金額</t>
    <rPh sb="0" eb="2">
      <t>くぶん</t>
    </rPh>
    <rPh sb="5" eb="8">
      <t>きょうりょくきん</t>
    </rPh>
    <rPh sb="8" eb="9">
      <t>がく</t>
    </rPh>
    <phoneticPr fontId="1" type="Hiragana"/>
  </si>
  <si>
    <t>●企業規模が大企業の場合</t>
    <rPh sb="1" eb="3">
      <t>きぎょう</t>
    </rPh>
    <rPh sb="3" eb="5">
      <t>きぼ</t>
    </rPh>
    <rPh sb="6" eb="9">
      <t>だいきぎょう</t>
    </rPh>
    <rPh sb="10" eb="12">
      <t>ばあい</t>
    </rPh>
    <phoneticPr fontId="1" type="Hiragana"/>
  </si>
  <si>
    <t>②判定=</t>
    <rPh sb="1" eb="3">
      <t>はんてい</t>
    </rPh>
    <phoneticPr fontId="1" type="Hiragana"/>
  </si>
  <si>
    <t>日付</t>
    <rPh sb="0" eb="2">
      <t>ひづけ</t>
    </rPh>
    <phoneticPr fontId="1" type="Hiragana"/>
  </si>
  <si>
    <t>④判定=</t>
    <rPh sb="1" eb="3">
      <t>はんてい</t>
    </rPh>
    <phoneticPr fontId="1" type="Hiragana"/>
  </si>
  <si>
    <t>空白判定=</t>
    <rPh sb="0" eb="2">
      <t>くうはく</t>
    </rPh>
    <rPh sb="2" eb="4">
      <t>はんてい</t>
    </rPh>
    <phoneticPr fontId="1" type="Hiragana"/>
  </si>
  <si>
    <t>Ⅱ判定=</t>
    <rPh sb="1" eb="3">
      <t>はんてい</t>
    </rPh>
    <phoneticPr fontId="1" type="Hiragana"/>
  </si>
  <si>
    <t>Ⅰ判定=</t>
    <rPh sb="1" eb="3">
      <t>はんてい</t>
    </rPh>
    <phoneticPr fontId="1" type="Hiragana"/>
  </si>
  <si>
    <t>大企業判定=</t>
    <rPh sb="0" eb="1">
      <t>だい</t>
    </rPh>
    <rPh sb="1" eb="3">
      <t>きぎょう</t>
    </rPh>
    <rPh sb="3" eb="5">
      <t>はんてい</t>
    </rPh>
    <phoneticPr fontId="1" type="Hiragana"/>
  </si>
  <si>
    <t>区分Aの協力日数</t>
    <rPh sb="0" eb="2">
      <t>くぶん</t>
    </rPh>
    <rPh sb="4" eb="6">
      <t>きょうりょく</t>
    </rPh>
    <rPh sb="6" eb="8">
      <t>にっすう</t>
    </rPh>
    <phoneticPr fontId="1" type="Hiragana"/>
  </si>
  <si>
    <t>区分Aの協力金額</t>
    <rPh sb="0" eb="2">
      <t>くぶん</t>
    </rPh>
    <rPh sb="4" eb="6">
      <t>きょうりょく</t>
    </rPh>
    <rPh sb="6" eb="8">
      <t>きんがく</t>
    </rPh>
    <phoneticPr fontId="1" type="Hiragana"/>
  </si>
  <si>
    <t>日数</t>
    <rPh sb="0" eb="2">
      <t>にっすう</t>
    </rPh>
    <phoneticPr fontId="1" type="Hiragana"/>
  </si>
  <si>
    <t>a</t>
  </si>
  <si>
    <t>４．「企業規模」および「過年度売上高」に応じて次の①～④へ進んでください。</t>
    <rPh sb="3" eb="5">
      <t>きぎょう</t>
    </rPh>
    <rPh sb="5" eb="7">
      <t>きぼ</t>
    </rPh>
    <rPh sb="12" eb="15">
      <t>かねんど</t>
    </rPh>
    <rPh sb="15" eb="17">
      <t>うりあげ</t>
    </rPh>
    <rPh sb="17" eb="18">
      <t>だか</t>
    </rPh>
    <rPh sb="20" eb="21">
      <t>おう</t>
    </rPh>
    <rPh sb="23" eb="24">
      <t>つぎ</t>
    </rPh>
    <rPh sb="29" eb="30">
      <t>すす</t>
    </rPh>
    <phoneticPr fontId="1" type="Hiragana"/>
  </si>
  <si>
    <t>b</t>
  </si>
  <si>
    <t>次ページの５へお進みください。</t>
    <rPh sb="0" eb="1">
      <t>つぎ</t>
    </rPh>
    <rPh sb="8" eb="9">
      <t>すす</t>
    </rPh>
    <phoneticPr fontId="1" type="Hiragana"/>
  </si>
  <si>
    <t>２．「区分Aの協力日数」を算定してください。</t>
    <rPh sb="3" eb="5">
      <t>くぶん</t>
    </rPh>
    <rPh sb="7" eb="9">
      <t>きょうりょく</t>
    </rPh>
    <rPh sb="9" eb="11">
      <t>にっすう</t>
    </rPh>
    <rPh sb="13" eb="15">
      <t>さんてい</t>
    </rPh>
    <phoneticPr fontId="1" type="Hiragana"/>
  </si>
  <si>
    <t>１．「企業規模」を選択し、該当のマスにチェック✓を入れてください。</t>
    <rPh sb="3" eb="5">
      <t>きぎょう</t>
    </rPh>
    <rPh sb="5" eb="7">
      <t>きぼ</t>
    </rPh>
    <rPh sb="9" eb="11">
      <t>せんたく</t>
    </rPh>
    <rPh sb="13" eb="15">
      <t>がいとう</t>
    </rPh>
    <rPh sb="25" eb="26">
      <t>い</t>
    </rPh>
    <phoneticPr fontId="1" type="Hiragana"/>
  </si>
  <si>
    <r>
      <t>●下記の計算方法を選択し、該当のマスに</t>
    </r>
    <r>
      <rPr>
        <b/>
        <sz val="20"/>
        <color theme="1"/>
        <rFont val="游ゴシック"/>
      </rPr>
      <t>チェック✓</t>
    </r>
    <r>
      <rPr>
        <sz val="20"/>
        <color theme="1"/>
        <rFont val="游ゴシック"/>
      </rPr>
      <t>を入れてください。</t>
    </r>
    <rPh sb="1" eb="3">
      <t>かき</t>
    </rPh>
    <rPh sb="9" eb="11">
      <t>せんたく</t>
    </rPh>
    <rPh sb="13" eb="15">
      <t>がいとう</t>
    </rPh>
    <phoneticPr fontId="1" type="Hiragana"/>
  </si>
  <si>
    <t>※開店日～3/31</t>
  </si>
  <si>
    <t>※59日または60日</t>
    <rPh sb="3" eb="4">
      <t>にち</t>
    </rPh>
    <rPh sb="9" eb="10">
      <t>にち</t>
    </rPh>
    <phoneticPr fontId="1" type="Hiragana"/>
  </si>
  <si>
    <t>中小企業または個人事業主</t>
  </si>
  <si>
    <t>中小企業または個人事業主</t>
    <rPh sb="0" eb="2">
      <t>ちゅうしょう</t>
    </rPh>
    <rPh sb="2" eb="4">
      <t>きぎょう</t>
    </rPh>
    <rPh sb="7" eb="9">
      <t>こじん</t>
    </rPh>
    <rPh sb="9" eb="12">
      <t>じぎょうぬし</t>
    </rPh>
    <phoneticPr fontId="1" type="Hiragana"/>
  </si>
  <si>
    <r>
      <t>・令和３年</t>
    </r>
    <r>
      <rPr>
        <sz val="20"/>
        <color theme="1"/>
        <rFont val="游ゴシック"/>
      </rPr>
      <t>１月および２月の飲食業売上高÷日数（</t>
    </r>
    <r>
      <rPr>
        <b/>
        <sz val="20"/>
        <color theme="1"/>
        <rFont val="游ゴシック"/>
      </rPr>
      <t>59</t>
    </r>
    <r>
      <rPr>
        <sz val="20"/>
        <color theme="1"/>
        <rFont val="游ゴシック"/>
      </rPr>
      <t>日）＝過年度売上高</t>
    </r>
    <rPh sb="1" eb="3">
      <t>れいわ</t>
    </rPh>
    <rPh sb="4" eb="5">
      <t>ねん</t>
    </rPh>
    <rPh sb="6" eb="7">
      <t>がつ</t>
    </rPh>
    <rPh sb="11" eb="12">
      <t>がつ</t>
    </rPh>
    <rPh sb="13" eb="16">
      <t>いんしょくぎょう</t>
    </rPh>
    <rPh sb="16" eb="18">
      <t>うりあげ</t>
    </rPh>
    <rPh sb="18" eb="19">
      <t>だか</t>
    </rPh>
    <phoneticPr fontId="1" type="Hiragana"/>
  </si>
  <si>
    <r>
      <t>・令和２年</t>
    </r>
    <r>
      <rPr>
        <sz val="20"/>
        <color theme="1"/>
        <rFont val="游ゴシック"/>
      </rPr>
      <t>１月および２月の飲食業売上高÷日数（</t>
    </r>
    <r>
      <rPr>
        <b/>
        <sz val="20"/>
        <color theme="1"/>
        <rFont val="游ゴシック"/>
      </rPr>
      <t>60</t>
    </r>
    <r>
      <rPr>
        <sz val="20"/>
        <color theme="1"/>
        <rFont val="游ゴシック"/>
      </rPr>
      <t>日）＝過年度売上高</t>
    </r>
    <rPh sb="20" eb="22">
      <t>にっすう</t>
    </rPh>
    <rPh sb="25" eb="26">
      <t>にち</t>
    </rPh>
    <phoneticPr fontId="1" type="Hiragana"/>
  </si>
  <si>
    <t>　「ａ」を、令和３年2月１日以降に開店した場合は「ｂ」の計算式を使用してください。</t>
  </si>
  <si>
    <t>※令和３年２月1日以降に開店した店舗が対象。令和３年４月1日以降に開店した場合は売上高「０」を記入する。</t>
    <rPh sb="1" eb="3">
      <t>れいわ</t>
    </rPh>
    <rPh sb="4" eb="5">
      <t>ねん</t>
    </rPh>
    <rPh sb="6" eb="7">
      <t>がつ</t>
    </rPh>
    <rPh sb="8" eb="9">
      <t>にち</t>
    </rPh>
    <rPh sb="9" eb="11">
      <t>いこう</t>
    </rPh>
    <rPh sb="12" eb="14">
      <t>かいてん</t>
    </rPh>
    <rPh sb="16" eb="18">
      <t>てんぽ</t>
    </rPh>
    <rPh sb="19" eb="21">
      <t>たいしょう</t>
    </rPh>
    <rPh sb="22" eb="24">
      <t>れいわ</t>
    </rPh>
    <rPh sb="25" eb="26">
      <t>ねん</t>
    </rPh>
    <rPh sb="27" eb="28">
      <t>がつ</t>
    </rPh>
    <rPh sb="29" eb="30">
      <t>にち</t>
    </rPh>
    <rPh sb="30" eb="32">
      <t>いこう</t>
    </rPh>
    <rPh sb="33" eb="35">
      <t>かいてん</t>
    </rPh>
    <rPh sb="37" eb="39">
      <t>ばあい</t>
    </rPh>
    <rPh sb="40" eb="42">
      <t>うりあげ</t>
    </rPh>
    <rPh sb="42" eb="43">
      <t>だか</t>
    </rPh>
    <rPh sb="47" eb="49">
      <t>きにゅう</t>
    </rPh>
    <phoneticPr fontId="1" type="Hiragana"/>
  </si>
  <si>
    <t>１月飲食業売上高</t>
    <rPh sb="1" eb="2">
      <t>がつ</t>
    </rPh>
    <rPh sb="2" eb="5">
      <t>いんしょくぎょう</t>
    </rPh>
    <rPh sb="5" eb="7">
      <t>うりあげ</t>
    </rPh>
    <rPh sb="7" eb="8">
      <t>だか</t>
    </rPh>
    <phoneticPr fontId="1" type="Hiragana"/>
  </si>
  <si>
    <t>別紙１A</t>
    <rPh sb="0" eb="2">
      <t>べっし</t>
    </rPh>
    <phoneticPr fontId="1" type="Hiragana"/>
  </si>
  <si>
    <t>３．飲食事業の「過年度売上高」を算定してください。令和３年１月31日以前に開店している場合は</t>
    <rPh sb="2" eb="4">
      <t>いんしょく</t>
    </rPh>
    <rPh sb="4" eb="6">
      <t>じぎょう</t>
    </rPh>
    <rPh sb="8" eb="11">
      <t>かねんど</t>
    </rPh>
    <rPh sb="11" eb="13">
      <t>うりあげ</t>
    </rPh>
    <rPh sb="13" eb="14">
      <t>だか</t>
    </rPh>
    <rPh sb="16" eb="18">
      <t>さんてい</t>
    </rPh>
    <rPh sb="25" eb="27">
      <t>れいわ</t>
    </rPh>
    <rPh sb="28" eb="29">
      <t>ねん</t>
    </rPh>
    <rPh sb="30" eb="31">
      <t>がつ</t>
    </rPh>
    <rPh sb="33" eb="34">
      <t>にち</t>
    </rPh>
    <rPh sb="34" eb="36">
      <t>いぜん</t>
    </rPh>
    <rPh sb="37" eb="39">
      <t>かいてん</t>
    </rPh>
    <rPh sb="43" eb="45">
      <t>ばあい</t>
    </rPh>
    <phoneticPr fontId="1" type="Hiragana"/>
  </si>
  <si>
    <t>５．飲食事業の「要請中売上高」を算定してください。</t>
    <rPh sb="2" eb="4">
      <t>いんしょく</t>
    </rPh>
    <rPh sb="4" eb="6">
      <t>じぎょう</t>
    </rPh>
    <rPh sb="8" eb="11">
      <t>ようせいちゅう</t>
    </rPh>
    <rPh sb="11" eb="13">
      <t>うりあげ</t>
    </rPh>
    <rPh sb="13" eb="14">
      <t>だか</t>
    </rPh>
    <rPh sb="16" eb="18">
      <t>さんてい</t>
    </rPh>
    <phoneticPr fontId="1" type="Hiragana"/>
  </si>
  <si>
    <t>６．飲食事業の「売上減少額」を算定してください。</t>
    <rPh sb="2" eb="4">
      <t>いんしょく</t>
    </rPh>
    <rPh sb="4" eb="6">
      <t>じぎょう</t>
    </rPh>
    <rPh sb="8" eb="10">
      <t>うりあげ</t>
    </rPh>
    <rPh sb="10" eb="12">
      <t>げんしょう</t>
    </rPh>
    <rPh sb="12" eb="13">
      <t>がく</t>
    </rPh>
    <rPh sb="15" eb="17">
      <t>さんてい</t>
    </rPh>
    <phoneticPr fontId="1" type="Hiragana"/>
  </si>
  <si>
    <t>　　算定してください。※大企業は必ずⅡへ進んでください。</t>
    <rPh sb="12" eb="15">
      <t>だいきぎょう</t>
    </rPh>
    <rPh sb="16" eb="17">
      <t>かなら</t>
    </rPh>
    <rPh sb="20" eb="21">
      <t>すす</t>
    </rPh>
    <phoneticPr fontId="1" type="Hiragana"/>
  </si>
  <si>
    <t>＜（まん延防止等重点措置【令和４年１月要請】）＞</t>
  </si>
  <si>
    <t>７．「企業規模」および「売上減少額」に応じて次のⅠまたはⅡへ進み、「区分Ａの協力金額」を</t>
    <rPh sb="3" eb="5">
      <t>きぎょう</t>
    </rPh>
    <rPh sb="5" eb="7">
      <t>きぼ</t>
    </rPh>
    <rPh sb="12" eb="14">
      <t>うりあげ</t>
    </rPh>
    <rPh sb="14" eb="16">
      <t>げんしょう</t>
    </rPh>
    <rPh sb="16" eb="17">
      <t>がく</t>
    </rPh>
    <rPh sb="19" eb="20">
      <t>おう</t>
    </rPh>
    <rPh sb="22" eb="23">
      <t>つぎ</t>
    </rPh>
    <rPh sb="30" eb="31">
      <t>すす</t>
    </rPh>
    <rPh sb="34" eb="36">
      <t>くぶん</t>
    </rPh>
    <rPh sb="38" eb="41">
      <t>きょうりょくきん</t>
    </rPh>
    <rPh sb="41" eb="42">
      <t>がく</t>
    </rPh>
    <phoneticPr fontId="1" type="Hiragana"/>
  </si>
  <si>
    <t>開店日(令和3年2月1日以降)～3月31日までの飲食業売上高</t>
    <rPh sb="12" eb="14">
      <t>いこう</t>
    </rPh>
    <rPh sb="20" eb="21">
      <t>にち</t>
    </rPh>
    <rPh sb="24" eb="27">
      <t>いんしょくぎょう</t>
    </rPh>
    <phoneticPr fontId="1" type="Hiragana"/>
  </si>
  <si>
    <r>
      <t>基礎額Aは下記ⅰからⅲのうち</t>
    </r>
    <r>
      <rPr>
        <b/>
        <sz val="20"/>
        <color theme="1"/>
        <rFont val="游ゴシック"/>
      </rPr>
      <t>一番低い額</t>
    </r>
    <r>
      <rPr>
        <sz val="20"/>
        <color theme="1"/>
        <rFont val="游ゴシック"/>
      </rPr>
      <t>となります。</t>
    </r>
    <rPh sb="0" eb="2">
      <t>きそ</t>
    </rPh>
    <rPh sb="2" eb="3">
      <t>がく</t>
    </rPh>
    <rPh sb="5" eb="7">
      <t>かき</t>
    </rPh>
    <rPh sb="14" eb="16">
      <t>いちばん</t>
    </rPh>
    <rPh sb="16" eb="17">
      <t>ひく</t>
    </rPh>
    <rPh sb="18" eb="19">
      <t>がく</t>
    </rPh>
    <phoneticPr fontId="1" type="Hiragana"/>
  </si>
  <si>
    <t>店舗名 ：</t>
    <rPh sb="0" eb="2">
      <t>てんぽ</t>
    </rPh>
    <rPh sb="2" eb="3">
      <t>めい</t>
    </rPh>
    <phoneticPr fontId="1" type="Hiragana"/>
  </si>
  <si>
    <t>●過年度売上高が【75,000円以下】の場合</t>
    <rPh sb="1" eb="4">
      <t>かねんど</t>
    </rPh>
    <rPh sb="4" eb="6">
      <t>うりあげ</t>
    </rPh>
    <rPh sb="6" eb="7">
      <t>だか</t>
    </rPh>
    <rPh sb="15" eb="16">
      <t>えん</t>
    </rPh>
    <rPh sb="16" eb="18">
      <t>いか</t>
    </rPh>
    <rPh sb="20" eb="22">
      <t>ばあい</t>
    </rPh>
    <phoneticPr fontId="1" type="Hiragana"/>
  </si>
  <si>
    <t>●売上減少額が【250,000円以下】の場合</t>
    <rPh sb="1" eb="3">
      <t>うりあげ</t>
    </rPh>
    <rPh sb="3" eb="5">
      <t>げんしょう</t>
    </rPh>
    <rPh sb="5" eb="6">
      <t>がく</t>
    </rPh>
    <rPh sb="15" eb="16">
      <t>えん</t>
    </rPh>
    <rPh sb="16" eb="18">
      <t>いか</t>
    </rPh>
    <rPh sb="20" eb="22">
      <t>ばあい</t>
    </rPh>
    <phoneticPr fontId="1" type="Hiragana"/>
  </si>
  <si>
    <t>●売上減少額が【250,001円以上】の場合</t>
    <rPh sb="1" eb="3">
      <t>うりあげ</t>
    </rPh>
    <rPh sb="3" eb="5">
      <t>げんしょう</t>
    </rPh>
    <rPh sb="5" eb="6">
      <t>がく</t>
    </rPh>
    <rPh sb="15" eb="16">
      <t>えん</t>
    </rPh>
    <rPh sb="16" eb="18">
      <t>いじょう</t>
    </rPh>
    <rPh sb="20" eb="22">
      <t>ばあい</t>
    </rPh>
    <phoneticPr fontId="1" type="Hiragana"/>
  </si>
  <si>
    <t>基礎額B</t>
    <rPh sb="0" eb="2">
      <t>きそ</t>
    </rPh>
    <rPh sb="2" eb="3">
      <t>がく</t>
    </rPh>
    <phoneticPr fontId="1" type="Hiragana"/>
  </si>
  <si>
    <t>別紙１B</t>
    <rPh sb="0" eb="2">
      <t>べっし</t>
    </rPh>
    <phoneticPr fontId="1" type="Hiragana"/>
  </si>
  <si>
    <r>
      <t>基礎額Bは下記ⅰまたはⅱのうち</t>
    </r>
    <r>
      <rPr>
        <b/>
        <sz val="20"/>
        <color theme="1"/>
        <rFont val="游ゴシック"/>
      </rPr>
      <t>一番低い額</t>
    </r>
    <r>
      <rPr>
        <sz val="20"/>
        <color theme="1"/>
        <rFont val="游ゴシック"/>
      </rPr>
      <t>となります。</t>
    </r>
    <rPh sb="0" eb="2">
      <t>きそ</t>
    </rPh>
    <rPh sb="2" eb="3">
      <t>がく</t>
    </rPh>
    <rPh sb="5" eb="7">
      <t>かき</t>
    </rPh>
    <rPh sb="15" eb="17">
      <t>いちばん</t>
    </rPh>
    <rPh sb="17" eb="18">
      <t>ひく</t>
    </rPh>
    <rPh sb="19" eb="20">
      <t>がく</t>
    </rPh>
    <phoneticPr fontId="1" type="Hiragana"/>
  </si>
  <si>
    <r>
      <t xml:space="preserve">協力金計算シート
</t>
    </r>
    <r>
      <rPr>
        <b/>
        <sz val="16"/>
        <color theme="1"/>
        <rFont val="游ゴシック"/>
      </rPr>
      <t>（営業20時/酒類無し）</t>
    </r>
    <rPh sb="0" eb="3">
      <t>きょうりょくきん</t>
    </rPh>
    <rPh sb="3" eb="5">
      <t>けいさん</t>
    </rPh>
    <rPh sb="18" eb="19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</si>
</sst>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2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20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b/>
      <sz val="24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22"/>
      <color theme="1"/>
      <name val="游ゴシック"/>
      <family val="3"/>
      <scheme val="minor"/>
    </font>
    <font>
      <sz val="28"/>
      <color theme="1"/>
      <name val="游ゴシック"/>
      <family val="3"/>
      <scheme val="minor"/>
    </font>
    <font>
      <b/>
      <u/>
      <sz val="16"/>
      <color theme="1"/>
      <name val="游ゴシック"/>
      <family val="3"/>
      <scheme val="minor"/>
    </font>
    <font>
      <sz val="48"/>
      <color theme="1"/>
      <name val="游ゴシック"/>
      <family val="3"/>
      <scheme val="minor"/>
    </font>
    <font>
      <sz val="28"/>
      <color auto="1"/>
      <name val="游ゴシック"/>
      <family val="3"/>
      <scheme val="minor"/>
    </font>
    <font>
      <b/>
      <sz val="24"/>
      <color rgb="FFFF0000"/>
      <name val="游ゴシック"/>
      <family val="3"/>
      <scheme val="minor"/>
    </font>
    <font>
      <sz val="36"/>
      <color theme="1"/>
      <name val="游ゴシック"/>
      <family val="3"/>
      <scheme val="minor"/>
    </font>
    <font>
      <u/>
      <sz val="28"/>
      <color theme="1"/>
      <name val="游ゴシック"/>
      <family val="3"/>
      <scheme val="minor"/>
    </font>
    <font>
      <sz val="16"/>
      <color auto="1"/>
      <name val="游ゴシック"/>
      <family val="3"/>
      <scheme val="minor"/>
    </font>
    <font>
      <b/>
      <sz val="36"/>
      <color theme="1"/>
      <name val="游ゴシック"/>
      <family val="3"/>
      <scheme val="minor"/>
    </font>
    <font>
      <sz val="20"/>
      <color auto="1"/>
      <name val="游ゴシック"/>
      <family val="3"/>
      <scheme val="minor"/>
    </font>
    <font>
      <b/>
      <sz val="36"/>
      <color auto="1"/>
      <name val="游ゴシック"/>
      <family val="3"/>
      <scheme val="minor"/>
    </font>
    <font>
      <u/>
      <sz val="26"/>
      <color auto="1"/>
      <name val="游ゴシック"/>
      <family val="3"/>
      <scheme val="minor"/>
    </font>
    <font>
      <sz val="36"/>
      <color auto="1"/>
      <name val="游ゴシック"/>
      <family val="3"/>
      <scheme val="minor"/>
    </font>
    <font>
      <b/>
      <sz val="28"/>
      <color auto="1"/>
      <name val="游ゴシック"/>
      <family val="3"/>
      <scheme val="minor"/>
    </font>
    <font>
      <b/>
      <sz val="28"/>
      <color rgb="FF0070C0"/>
      <name val="游ゴシック"/>
      <family val="3"/>
      <scheme val="minor"/>
    </font>
    <font>
      <b/>
      <sz val="28"/>
      <color rgb="FFFF0000"/>
      <name val="游ゴシック"/>
      <family val="3"/>
      <scheme val="minor"/>
    </font>
    <font>
      <sz val="48"/>
      <color rgb="FFFF0000"/>
      <name val="游ゴシック"/>
      <family val="3"/>
      <scheme val="minor"/>
    </font>
    <font>
      <sz val="48"/>
      <color auto="1"/>
      <name val="游ゴシック"/>
      <family val="3"/>
      <scheme val="minor"/>
    </font>
    <font>
      <b/>
      <sz val="72"/>
      <color theme="1"/>
      <name val="游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FF57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E9FFFF"/>
        <bgColor indexed="64"/>
      </patternFill>
    </fill>
    <fill>
      <patternFill patternType="solid">
        <fgColor rgb="FFE9FFE9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textRotation="255" shrinkToFit="1"/>
    </xf>
    <xf numFmtId="0" fontId="4" fillId="3" borderId="4" xfId="0" applyFont="1" applyFill="1" applyBorder="1" applyAlignment="1">
      <alignment horizontal="center" vertical="center" textRotation="255" shrinkToFit="1"/>
    </xf>
    <xf numFmtId="0" fontId="4" fillId="3" borderId="5" xfId="0" applyFont="1" applyFill="1" applyBorder="1" applyAlignment="1">
      <alignment horizontal="center" vertical="center" textRotation="255" shrinkToFit="1"/>
    </xf>
    <xf numFmtId="0" fontId="4" fillId="3" borderId="6" xfId="0" applyFont="1" applyFill="1" applyBorder="1" applyAlignment="1">
      <alignment horizontal="center" vertical="center" textRotation="255" shrinkToFit="1"/>
    </xf>
    <xf numFmtId="0" fontId="4" fillId="3" borderId="7" xfId="0" applyFont="1" applyFill="1" applyBorder="1" applyAlignment="1">
      <alignment horizontal="center" vertical="center" textRotation="255" shrinkToFit="1"/>
    </xf>
    <xf numFmtId="0" fontId="4" fillId="3" borderId="8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textRotation="255" shrinkToFit="1"/>
    </xf>
    <xf numFmtId="0" fontId="6" fillId="3" borderId="7" xfId="0" applyFont="1" applyFill="1" applyBorder="1" applyAlignment="1">
      <alignment horizontal="center" vertical="center" textRotation="255" shrinkToFit="1"/>
    </xf>
    <xf numFmtId="0" fontId="6" fillId="3" borderId="8" xfId="0" applyFont="1" applyFill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textRotation="255" shrinkToFit="1"/>
    </xf>
    <xf numFmtId="0" fontId="7" fillId="3" borderId="8" xfId="0" applyFont="1" applyFill="1" applyBorder="1" applyAlignment="1">
      <alignment horizontal="center" vertical="center" textRotation="255" shrinkToFit="1"/>
    </xf>
    <xf numFmtId="0" fontId="7" fillId="0" borderId="0" xfId="0" applyFont="1" applyFill="1" applyAlignment="1">
      <alignment horizontal="center"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textRotation="255" shrinkToFit="1"/>
    </xf>
    <xf numFmtId="0" fontId="3" fillId="0" borderId="4" xfId="0" applyFont="1" applyBorder="1" applyAlignment="1">
      <alignment vertical="center" textRotation="255" shrinkToFit="1"/>
    </xf>
    <xf numFmtId="0" fontId="7" fillId="3" borderId="7" xfId="0" applyFont="1" applyFill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 textRotation="255" shrinkToFit="1"/>
    </xf>
    <xf numFmtId="0" fontId="4" fillId="5" borderId="7" xfId="0" applyFont="1" applyFill="1" applyBorder="1" applyAlignment="1">
      <alignment horizontal="center" vertical="center" textRotation="255" shrinkToFit="1"/>
    </xf>
    <xf numFmtId="0" fontId="4" fillId="5" borderId="8" xfId="0" applyFont="1" applyFill="1" applyBorder="1" applyAlignment="1">
      <alignment horizontal="center" vertical="center" textRotation="255" shrinkToFit="1"/>
    </xf>
    <xf numFmtId="0" fontId="4" fillId="0" borderId="0" xfId="0" applyFont="1" applyFill="1" applyAlignment="1">
      <alignment horizontal="left" vertical="center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/>
    </xf>
    <xf numFmtId="0" fontId="2" fillId="0" borderId="11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>
      <alignment vertical="center"/>
    </xf>
    <xf numFmtId="0" fontId="3" fillId="0" borderId="0" xfId="0" applyFont="1" applyAlignment="1"/>
    <xf numFmtId="176" fontId="9" fillId="4" borderId="13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9" fillId="6" borderId="13" xfId="0" applyNumberFormat="1" applyFont="1" applyFill="1" applyBorder="1" applyAlignment="1">
      <alignment horizontal="center" vertical="center" shrinkToFit="1"/>
    </xf>
    <xf numFmtId="176" fontId="9" fillId="6" borderId="14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/>
    <xf numFmtId="176" fontId="9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9" fillId="4" borderId="21" xfId="0" applyNumberFormat="1" applyFont="1" applyFill="1" applyBorder="1" applyAlignment="1" applyProtection="1">
      <alignment horizontal="center" vertical="center" shrinkToFit="1"/>
      <protection locked="0"/>
    </xf>
    <xf numFmtId="176" fontId="9" fillId="6" borderId="20" xfId="0" applyNumberFormat="1" applyFont="1" applyFill="1" applyBorder="1" applyAlignment="1">
      <alignment horizontal="center" vertical="center" shrinkToFit="1"/>
    </xf>
    <xf numFmtId="176" fontId="9" fillId="6" borderId="21" xfId="0" applyNumberFormat="1" applyFont="1" applyFill="1" applyBorder="1" applyAlignment="1">
      <alignment horizontal="center" vertical="center" shrinkToFit="1"/>
    </xf>
    <xf numFmtId="3" fontId="9" fillId="0" borderId="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9" xfId="0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" fillId="0" borderId="11" xfId="0" applyFont="1" applyBorder="1" applyAlignment="1"/>
    <xf numFmtId="35" fontId="9" fillId="4" borderId="13" xfId="0" applyNumberFormat="1" applyFont="1" applyFill="1" applyBorder="1" applyAlignment="1" applyProtection="1">
      <alignment horizontal="center" vertical="center" shrinkToFit="1"/>
      <protection locked="0"/>
    </xf>
    <xf numFmtId="35" fontId="9" fillId="4" borderId="14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5" fontId="9" fillId="4" borderId="20" xfId="0" applyNumberFormat="1" applyFont="1" applyFill="1" applyBorder="1" applyAlignment="1" applyProtection="1">
      <alignment horizontal="center" vertical="center" shrinkToFit="1"/>
      <protection locked="0"/>
    </xf>
    <xf numFmtId="35" fontId="9" fillId="4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vertical="center"/>
    </xf>
    <xf numFmtId="0" fontId="2" fillId="4" borderId="16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2" fillId="0" borderId="12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/>
    <xf numFmtId="0" fontId="3" fillId="0" borderId="0" xfId="0" applyFont="1" applyBorder="1" applyAlignment="1"/>
    <xf numFmtId="176" fontId="12" fillId="6" borderId="13" xfId="0" applyNumberFormat="1" applyFont="1" applyFill="1" applyBorder="1" applyAlignment="1">
      <alignment horizontal="center" vertical="center" shrinkToFit="1"/>
    </xf>
    <xf numFmtId="176" fontId="12" fillId="6" borderId="14" xfId="0" applyNumberFormat="1" applyFont="1" applyFill="1" applyBorder="1" applyAlignment="1">
      <alignment horizontal="center" vertical="center" shrinkToFit="1"/>
    </xf>
    <xf numFmtId="176" fontId="12" fillId="6" borderId="13" xfId="0" applyNumberFormat="1" applyFont="1" applyFill="1" applyBorder="1" applyAlignment="1">
      <alignment horizontal="right" vertical="center" shrinkToFit="1"/>
    </xf>
    <xf numFmtId="176" fontId="12" fillId="6" borderId="14" xfId="0" applyNumberFormat="1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8" fillId="0" borderId="0" xfId="0" applyFont="1" applyFill="1" applyBorder="1">
      <alignment vertical="center"/>
    </xf>
    <xf numFmtId="0" fontId="2" fillId="0" borderId="0" xfId="0" applyFont="1" applyBorder="1" applyAlignment="1"/>
    <xf numFmtId="176" fontId="12" fillId="6" borderId="20" xfId="0" applyNumberFormat="1" applyFont="1" applyFill="1" applyBorder="1" applyAlignment="1">
      <alignment horizontal="center" vertical="center" shrinkToFit="1"/>
    </xf>
    <xf numFmtId="176" fontId="12" fillId="6" borderId="21" xfId="0" applyNumberFormat="1" applyFont="1" applyFill="1" applyBorder="1" applyAlignment="1">
      <alignment horizontal="center" vertical="center" shrinkToFit="1"/>
    </xf>
    <xf numFmtId="176" fontId="12" fillId="6" borderId="20" xfId="0" applyNumberFormat="1" applyFont="1" applyFill="1" applyBorder="1" applyAlignment="1">
      <alignment horizontal="right" vertical="center" shrinkToFit="1"/>
    </xf>
    <xf numFmtId="176" fontId="12" fillId="6" borderId="21" xfId="0" applyNumberFormat="1" applyFont="1" applyFill="1" applyBorder="1" applyAlignment="1">
      <alignment horizontal="right" vertical="center" shrinkToFit="1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35" fontId="9" fillId="4" borderId="15" xfId="0" applyNumberFormat="1" applyFont="1" applyFill="1" applyBorder="1" applyAlignment="1" applyProtection="1">
      <alignment horizontal="center" vertical="center" shrinkToFit="1"/>
      <protection locked="0"/>
    </xf>
    <xf numFmtId="35" fontId="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 shrinkToFit="1"/>
    </xf>
    <xf numFmtId="176" fontId="18" fillId="0" borderId="12" xfId="0" applyNumberFormat="1" applyFont="1" applyBorder="1" applyAlignment="1">
      <alignment vertical="center" shrinkToFit="1"/>
    </xf>
    <xf numFmtId="176" fontId="12" fillId="0" borderId="15" xfId="0" applyNumberFormat="1" applyFont="1" applyBorder="1" applyAlignment="1">
      <alignment vertical="center"/>
    </xf>
    <xf numFmtId="176" fontId="18" fillId="0" borderId="17" xfId="0" applyNumberFormat="1" applyFont="1" applyBorder="1" applyAlignment="1">
      <alignment vertical="center" shrinkToFit="1"/>
    </xf>
    <xf numFmtId="176" fontId="18" fillId="0" borderId="0" xfId="0" applyNumberFormat="1" applyFont="1" applyFill="1" applyBorder="1" applyAlignment="1">
      <alignment vertical="center" shrinkToFit="1"/>
    </xf>
    <xf numFmtId="0" fontId="18" fillId="0" borderId="15" xfId="0" applyFont="1" applyBorder="1">
      <alignment vertical="center"/>
    </xf>
    <xf numFmtId="0" fontId="18" fillId="0" borderId="17" xfId="0" applyFont="1" applyBorder="1" applyAlignment="1">
      <alignment vertical="center" shrinkToFit="1"/>
    </xf>
    <xf numFmtId="0" fontId="19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Fill="1" applyAlignment="1">
      <alignment vertical="center"/>
    </xf>
    <xf numFmtId="0" fontId="12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9" fillId="6" borderId="13" xfId="0" applyNumberFormat="1" applyFont="1" applyFill="1" applyBorder="1" applyAlignment="1">
      <alignment horizontal="right" vertical="center" shrinkToFit="1"/>
    </xf>
    <xf numFmtId="176" fontId="9" fillId="6" borderId="14" xfId="0" applyNumberFormat="1" applyFont="1" applyFill="1" applyBorder="1" applyAlignment="1">
      <alignment horizontal="right" vertical="center" shrinkToFit="1"/>
    </xf>
    <xf numFmtId="0" fontId="12" fillId="0" borderId="12" xfId="0" applyFont="1" applyBorder="1" applyAlignment="1">
      <alignment horizontal="center" vertical="center"/>
    </xf>
    <xf numFmtId="176" fontId="9" fillId="6" borderId="20" xfId="0" applyNumberFormat="1" applyFont="1" applyFill="1" applyBorder="1" applyAlignment="1">
      <alignment horizontal="right" vertical="center" shrinkToFit="1"/>
    </xf>
    <xf numFmtId="176" fontId="9" fillId="6" borderId="21" xfId="0" applyNumberFormat="1" applyFont="1" applyFill="1" applyBorder="1" applyAlignment="1">
      <alignment horizontal="right" vertical="center" shrinkToFit="1"/>
    </xf>
    <xf numFmtId="176" fontId="9" fillId="0" borderId="20" xfId="0" applyNumberFormat="1" applyFont="1" applyFill="1" applyBorder="1" applyAlignment="1">
      <alignment horizontal="left" vertical="center"/>
    </xf>
    <xf numFmtId="176" fontId="9" fillId="0" borderId="21" xfId="0" applyNumberFormat="1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shrinkToFit="1"/>
    </xf>
    <xf numFmtId="0" fontId="9" fillId="6" borderId="14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9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 shrinkToFit="1"/>
    </xf>
    <xf numFmtId="0" fontId="9" fillId="6" borderId="21" xfId="0" applyFont="1" applyFill="1" applyBorder="1" applyAlignment="1">
      <alignment horizontal="center" vertical="center" shrinkToFi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2" fillId="0" borderId="15" xfId="0" applyFont="1" applyBorder="1">
      <alignment vertical="center"/>
    </xf>
    <xf numFmtId="0" fontId="2" fillId="0" borderId="17" xfId="0" applyFont="1" applyBorder="1" applyAlignment="1">
      <alignment vertical="center" shrinkToFit="1"/>
    </xf>
    <xf numFmtId="176" fontId="22" fillId="0" borderId="0" xfId="0" applyNumberFormat="1" applyFont="1" applyFill="1" applyBorder="1" applyAlignment="1">
      <alignment horizontal="right" vertical="center" shrinkToFi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23" fillId="0" borderId="0" xfId="0" applyFont="1" applyFill="1" applyAlignment="1">
      <alignment horizontal="right" vertical="center" shrinkToFit="1"/>
    </xf>
    <xf numFmtId="0" fontId="2" fillId="0" borderId="12" xfId="0" applyFont="1" applyBorder="1" applyAlignment="1">
      <alignment vertical="center"/>
    </xf>
    <xf numFmtId="176" fontId="24" fillId="6" borderId="22" xfId="0" applyNumberFormat="1" applyFont="1" applyFill="1" applyBorder="1" applyAlignment="1">
      <alignment horizontal="right" vertical="center"/>
    </xf>
    <xf numFmtId="176" fontId="24" fillId="6" borderId="23" xfId="0" applyNumberFormat="1" applyFont="1" applyFill="1" applyBorder="1" applyAlignment="1">
      <alignment horizontal="right" vertical="center"/>
    </xf>
    <xf numFmtId="0" fontId="3" fillId="0" borderId="21" xfId="0" applyFont="1" applyBorder="1" applyAlignment="1"/>
    <xf numFmtId="176" fontId="22" fillId="0" borderId="0" xfId="0" applyNumberFormat="1" applyFont="1" applyFill="1" applyBorder="1" applyAlignment="1">
      <alignment horizontal="left" vertical="center"/>
    </xf>
    <xf numFmtId="176" fontId="24" fillId="6" borderId="24" xfId="0" applyNumberFormat="1" applyFont="1" applyFill="1" applyBorder="1" applyAlignment="1">
      <alignment horizontal="right" vertical="center"/>
    </xf>
    <xf numFmtId="176" fontId="24" fillId="6" borderId="25" xfId="0" applyNumberFormat="1" applyFont="1" applyFill="1" applyBorder="1" applyAlignment="1">
      <alignment horizontal="right" vertical="center"/>
    </xf>
    <xf numFmtId="0" fontId="8" fillId="0" borderId="21" xfId="0" applyFont="1" applyBorder="1" applyAlignment="1"/>
    <xf numFmtId="0" fontId="23" fillId="0" borderId="0" xfId="0" applyFont="1" applyFill="1" applyAlignment="1">
      <alignment horizontal="center" vertical="center"/>
    </xf>
    <xf numFmtId="176" fontId="12" fillId="0" borderId="20" xfId="0" applyNumberFormat="1" applyFont="1" applyFill="1" applyBorder="1" applyAlignment="1">
      <alignment horizontal="left" vertical="center"/>
    </xf>
    <xf numFmtId="176" fontId="12" fillId="0" borderId="21" xfId="0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 shrinkToFit="1"/>
    </xf>
    <xf numFmtId="176" fontId="9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5" fillId="0" borderId="11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12" xfId="0" applyFont="1" applyFill="1" applyBorder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vertical="center"/>
      <protection locked="0"/>
    </xf>
    <xf numFmtId="0" fontId="27" fillId="7" borderId="20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9" fillId="0" borderId="15" xfId="0" applyNumberFormat="1" applyFont="1" applyFill="1" applyBorder="1" applyAlignment="1">
      <alignment vertical="center" shrinkToFit="1"/>
    </xf>
    <xf numFmtId="176" fontId="9" fillId="0" borderId="26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 shrinkToFit="1"/>
    </xf>
    <xf numFmtId="0" fontId="27" fillId="7" borderId="15" xfId="0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" fillId="4" borderId="16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2" borderId="29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0" fontId="4" fillId="2" borderId="31" xfId="0" applyFont="1" applyFill="1" applyBorder="1" applyAlignment="1">
      <alignment horizontal="center" vertical="center"/>
    </xf>
    <xf numFmtId="0" fontId="25" fillId="0" borderId="29" xfId="0" applyFont="1" applyFill="1" applyBorder="1" applyAlignment="1" applyProtection="1">
      <alignment vertical="center"/>
      <protection locked="0"/>
    </xf>
    <xf numFmtId="0" fontId="25" fillId="0" borderId="30" xfId="0" applyFont="1" applyFill="1" applyBorder="1" applyAlignment="1" applyProtection="1">
      <alignment vertical="center"/>
      <protection locked="0"/>
    </xf>
    <xf numFmtId="0" fontId="25" fillId="0" borderId="30" xfId="0" applyFont="1" applyFill="1" applyBorder="1" applyAlignment="1" applyProtection="1">
      <alignment horizontal="center" vertical="center"/>
      <protection locked="0"/>
    </xf>
    <xf numFmtId="0" fontId="25" fillId="0" borderId="31" xfId="0" applyFont="1" applyFill="1" applyBorder="1" applyAlignment="1" applyProtection="1">
      <alignment horizontal="center" vertical="center"/>
      <protection locked="0"/>
    </xf>
    <xf numFmtId="0" fontId="25" fillId="0" borderId="31" xfId="0" applyFont="1" applyFill="1" applyBorder="1" applyAlignment="1" applyProtection="1">
      <alignment vertical="center"/>
      <protection locked="0"/>
    </xf>
    <xf numFmtId="0" fontId="20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2" fillId="0" borderId="30" xfId="0" applyFont="1" applyBorder="1" applyAlignment="1">
      <alignment horizontal="left" vertical="center"/>
    </xf>
    <xf numFmtId="0" fontId="0" fillId="0" borderId="0" xfId="0">
      <alignment vertical="center"/>
    </xf>
    <xf numFmtId="35" fontId="2" fillId="0" borderId="0" xfId="0" applyNumberFormat="1" applyFont="1" applyBorder="1" applyAlignment="1">
      <alignment vertical="center"/>
    </xf>
    <xf numFmtId="35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35" fontId="2" fillId="0" borderId="0" xfId="0" applyNumberFormat="1" applyFont="1" applyBorder="1" applyAlignment="1">
      <alignment horizontal="center" vertical="center"/>
    </xf>
    <xf numFmtId="35" fontId="2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 shrinkToFit="1"/>
    </xf>
    <xf numFmtId="0" fontId="2" fillId="0" borderId="32" xfId="0" applyFont="1" applyBorder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35" fontId="2" fillId="0" borderId="3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59">
    <dxf>
      <font>
        <color theme="1"/>
      </font>
      <fill>
        <patternFill patternType="lightDown">
          <bgColor auto="1"/>
        </patternFill>
      </fill>
    </dxf>
    <dxf>
      <fill>
        <patternFill patternType="darkDown">
          <fgColor rgb="FFFF0000"/>
          <bgColor theme="0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solid">
          <bgColor rgb="FFFFA6A6"/>
        </patternFill>
      </fill>
    </dxf>
    <dxf>
      <font>
        <color theme="1"/>
      </font>
      <fill>
        <patternFill patternType="solid">
          <bgColor rgb="FFFFA6A6"/>
        </patternFill>
      </fill>
    </dxf>
    <dxf>
      <fill>
        <patternFill patternType="darkDown">
          <fgColor theme="0"/>
          <bgColor rgb="FFFF0000"/>
        </patternFill>
      </fill>
    </dxf>
    <dxf>
      <font>
        <color theme="1"/>
      </font>
      <fill>
        <patternFill patternType="solid">
          <bgColor rgb="FFFFA6A6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theme="0"/>
        </patternFill>
      </fill>
    </dxf>
    <dxf>
      <font>
        <color theme="1"/>
      </font>
      <fill>
        <patternFill patternType="lightDown">
          <fgColor theme="1"/>
          <bgColor theme="0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theme="0"/>
        </patternFill>
      </fill>
    </dxf>
    <dxf>
      <font>
        <color theme="1"/>
      </font>
      <fill>
        <patternFill patternType="lightDown">
          <fgColor theme="1"/>
          <bgColor theme="0"/>
        </patternFill>
      </fill>
    </dxf>
    <dxf>
      <font>
        <color theme="1"/>
      </font>
      <fill>
        <patternFill patternType="lightDown">
          <bgColor auto="1"/>
        </patternFill>
      </fill>
    </dxf>
    <dxf>
      <fill>
        <patternFill patternType="darkDown">
          <fgColor rgb="FFFF0000"/>
          <bgColor theme="0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solid">
          <bgColor rgb="FFFFA6A6"/>
        </patternFill>
      </fill>
    </dxf>
    <dxf>
      <font>
        <color theme="1"/>
      </font>
      <fill>
        <patternFill patternType="solid">
          <bgColor rgb="FFFFA6A6"/>
        </patternFill>
      </fill>
    </dxf>
    <dxf>
      <fill>
        <patternFill patternType="darkDown">
          <fgColor theme="0"/>
          <bgColor rgb="FFFF0000"/>
        </patternFill>
      </fill>
    </dxf>
    <dxf>
      <font>
        <color theme="1"/>
      </font>
      <fill>
        <patternFill patternType="solid">
          <bgColor rgb="FFFFA6A6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auto="1"/>
        </patternFill>
      </fill>
    </dxf>
    <dxf>
      <font>
        <color theme="1"/>
      </font>
      <fill>
        <patternFill patternType="lightDown">
          <bgColor theme="0"/>
        </patternFill>
      </fill>
    </dxf>
    <dxf>
      <font>
        <color theme="1"/>
      </font>
      <fill>
        <patternFill patternType="lightDown">
          <fgColor theme="1"/>
          <bgColor theme="0"/>
        </patternFill>
      </fill>
    </dxf>
  </dxfs>
  <tableStyles count="0" defaultTableStyle="TableStyleMedium2" defaultPivotStyle="PivotStyleLight16"/>
  <colors>
    <mruColors>
      <color rgb="FFFFE9E9"/>
      <color rgb="FFE9FFFF"/>
      <color rgb="FF00FFFF"/>
      <color rgb="FF57FFFF"/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262890</xdr:colOff>
      <xdr:row>94</xdr:row>
      <xdr:rowOff>0</xdr:rowOff>
    </xdr:from>
    <xdr:to xmlns:xdr="http://schemas.openxmlformats.org/drawingml/2006/spreadsheetDrawing">
      <xdr:col>35</xdr:col>
      <xdr:colOff>3810</xdr:colOff>
      <xdr:row>94</xdr:row>
      <xdr:rowOff>0</xdr:rowOff>
    </xdr:to>
    <xdr:sp macro="" textlink="">
      <xdr:nvSpPr>
        <xdr:cNvPr id="2" name="直線 39"/>
        <xdr:cNvSpPr/>
      </xdr:nvSpPr>
      <xdr:spPr>
        <a:xfrm>
          <a:off x="8201025" y="32524700"/>
          <a:ext cx="1375410" cy="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29</xdr:col>
      <xdr:colOff>256540</xdr:colOff>
      <xdr:row>98</xdr:row>
      <xdr:rowOff>0</xdr:rowOff>
    </xdr:from>
    <xdr:to xmlns:xdr="http://schemas.openxmlformats.org/drawingml/2006/spreadsheetDrawing">
      <xdr:col>34</xdr:col>
      <xdr:colOff>259715</xdr:colOff>
      <xdr:row>98</xdr:row>
      <xdr:rowOff>0</xdr:rowOff>
    </xdr:to>
    <xdr:sp macro="" textlink="">
      <xdr:nvSpPr>
        <xdr:cNvPr id="3" name="直線 40"/>
        <xdr:cNvSpPr/>
      </xdr:nvSpPr>
      <xdr:spPr>
        <a:xfrm>
          <a:off x="8194675" y="34048700"/>
          <a:ext cx="1365250" cy="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34</xdr:col>
      <xdr:colOff>262255</xdr:colOff>
      <xdr:row>94</xdr:row>
      <xdr:rowOff>0</xdr:rowOff>
    </xdr:from>
    <xdr:to xmlns:xdr="http://schemas.openxmlformats.org/drawingml/2006/spreadsheetDrawing">
      <xdr:col>34</xdr:col>
      <xdr:colOff>262255</xdr:colOff>
      <xdr:row>104</xdr:row>
      <xdr:rowOff>0</xdr:rowOff>
    </xdr:to>
    <xdr:sp macro="" textlink="">
      <xdr:nvSpPr>
        <xdr:cNvPr id="4" name="直線 41"/>
        <xdr:cNvSpPr/>
      </xdr:nvSpPr>
      <xdr:spPr>
        <a:xfrm>
          <a:off x="9562465" y="32524700"/>
          <a:ext cx="0" cy="381000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265430</xdr:colOff>
      <xdr:row>102</xdr:row>
      <xdr:rowOff>13335</xdr:rowOff>
    </xdr:from>
    <xdr:to xmlns:xdr="http://schemas.openxmlformats.org/drawingml/2006/spreadsheetDrawing">
      <xdr:col>34</xdr:col>
      <xdr:colOff>255905</xdr:colOff>
      <xdr:row>102</xdr:row>
      <xdr:rowOff>13335</xdr:rowOff>
    </xdr:to>
    <xdr:sp macro="" textlink="">
      <xdr:nvSpPr>
        <xdr:cNvPr id="5" name="直線 42"/>
        <xdr:cNvSpPr/>
      </xdr:nvSpPr>
      <xdr:spPr>
        <a:xfrm>
          <a:off x="3572510" y="35586035"/>
          <a:ext cx="5983605" cy="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68</xdr:col>
      <xdr:colOff>92075</xdr:colOff>
      <xdr:row>8</xdr:row>
      <xdr:rowOff>161290</xdr:rowOff>
    </xdr:from>
    <xdr:to xmlns:xdr="http://schemas.openxmlformats.org/drawingml/2006/spreadsheetDrawing">
      <xdr:col>89</xdr:col>
      <xdr:colOff>34925</xdr:colOff>
      <xdr:row>15</xdr:row>
      <xdr:rowOff>139065</xdr:rowOff>
    </xdr:to>
    <xdr:grpSp>
      <xdr:nvGrpSpPr>
        <xdr:cNvPr id="43" name="グループ 39"/>
        <xdr:cNvGrpSpPr/>
      </xdr:nvGrpSpPr>
      <xdr:grpSpPr>
        <a:xfrm>
          <a:off x="18540095" y="2713990"/>
          <a:ext cx="5663565" cy="2263775"/>
          <a:chOff x="12724242" y="2656134"/>
          <a:chExt cx="5760674" cy="2263588"/>
        </a:xfrm>
      </xdr:grpSpPr>
      <xdr:sp macro="" textlink="">
        <xdr:nvSpPr>
          <xdr:cNvPr id="6" name="四角形 28"/>
          <xdr:cNvSpPr/>
        </xdr:nvSpPr>
        <xdr:spPr>
          <a:xfrm>
            <a:off x="12724242" y="2656134"/>
            <a:ext cx="5760674" cy="2263588"/>
          </a:xfrm>
          <a:prstGeom prst="rect">
            <a:avLst/>
          </a:prstGeom>
          <a:solidFill>
            <a:schemeClr val="bg1"/>
          </a:solidFill>
          <a:ln w="12700" cap="flat" cmpd="sng" algn="ctr"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7" name="四角形 29"/>
          <xdr:cNvSpPr/>
        </xdr:nvSpPr>
        <xdr:spPr>
          <a:xfrm>
            <a:off x="13138930" y="2943004"/>
            <a:ext cx="1847273" cy="558302"/>
          </a:xfrm>
          <a:prstGeom prst="rect">
            <a:avLst/>
          </a:prstGeom>
          <a:solidFill>
            <a:srgbClr val="E9FFFF"/>
          </a:solidFill>
          <a:ln w="19050" cap="flat" cmpd="sng" algn="ctr">
            <a:solidFill>
              <a:sysClr val="windowText" lastClr="00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8" name="四角形 30"/>
          <xdr:cNvSpPr/>
        </xdr:nvSpPr>
        <xdr:spPr>
          <a:xfrm>
            <a:off x="13150577" y="3848440"/>
            <a:ext cx="1847273" cy="552823"/>
          </a:xfrm>
          <a:prstGeom prst="rect">
            <a:avLst/>
          </a:prstGeom>
          <a:solidFill>
            <a:srgbClr val="FFFFBE"/>
          </a:solidFill>
          <a:ln w="19050" cap="flat" cmpd="sng" algn="ctr">
            <a:solidFill>
              <a:sysClr val="windowText" lastClr="00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9" name="テキスト 31"/>
          <xdr:cNvSpPr txBox="1"/>
        </xdr:nvSpPr>
        <xdr:spPr>
          <a:xfrm>
            <a:off x="15680420" y="3038628"/>
            <a:ext cx="2460232" cy="5881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入力してください。</a:t>
            </a:r>
            <a:endParaRPr kumimoji="1" lang="ja-JP" altLang="en-US" sz="2000"/>
          </a:p>
        </xdr:txBody>
      </xdr:sp>
      <xdr:sp macro="" textlink="">
        <xdr:nvSpPr>
          <xdr:cNvPr id="10" name="テキスト 33"/>
          <xdr:cNvSpPr txBox="1"/>
        </xdr:nvSpPr>
        <xdr:spPr>
          <a:xfrm>
            <a:off x="15669044" y="3839475"/>
            <a:ext cx="2460773" cy="975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自動計算されます。</a:t>
            </a:r>
            <a:endParaRPr kumimoji="1" lang="ja-JP" altLang="en-US" sz="2000"/>
          </a:p>
          <a:p>
            <a:r>
              <a:rPr kumimoji="1" lang="ja-JP" altLang="en-US" sz="2000"/>
              <a:t>（入力不要）</a:t>
            </a:r>
            <a:endParaRPr kumimoji="1" lang="ja-JP" altLang="en-US" sz="2000"/>
          </a:p>
        </xdr:txBody>
      </xdr:sp>
      <xdr:sp macro="" textlink="">
        <xdr:nvSpPr>
          <xdr:cNvPr id="11" name="図形 35"/>
          <xdr:cNvSpPr/>
        </xdr:nvSpPr>
        <xdr:spPr>
          <a:xfrm>
            <a:off x="15182577" y="3126781"/>
            <a:ext cx="416043" cy="170329"/>
          </a:xfrm>
          <a:prstGeom prst="leftArrow">
            <a:avLst/>
          </a:prstGeom>
          <a:solidFill>
            <a:schemeClr val="tx1"/>
          </a:solidFill>
          <a:ln w="25400" cap="flat" cmpd="sng">
            <a:solidFill>
              <a:sysClr val="windowText" lastClr="000000"/>
            </a:solidFill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  <xdr:sp macro="" textlink="">
        <xdr:nvSpPr>
          <xdr:cNvPr id="12" name="図形 36"/>
          <xdr:cNvSpPr/>
        </xdr:nvSpPr>
        <xdr:spPr>
          <a:xfrm>
            <a:off x="15194766" y="4033710"/>
            <a:ext cx="416043" cy="165847"/>
          </a:xfrm>
          <a:prstGeom prst="leftArrow">
            <a:avLst/>
          </a:prstGeom>
          <a:solidFill>
            <a:schemeClr val="tx1"/>
          </a:solidFill>
          <a:ln w="25400" cap="flat" cmpd="sng">
            <a:solidFill>
              <a:sysClr val="windowText" lastClr="000000"/>
            </a:solidFill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68</xdr:col>
      <xdr:colOff>113030</xdr:colOff>
      <xdr:row>26</xdr:row>
      <xdr:rowOff>278130</xdr:rowOff>
    </xdr:from>
    <xdr:to xmlns:xdr="http://schemas.openxmlformats.org/drawingml/2006/spreadsheetDrawing">
      <xdr:col>89</xdr:col>
      <xdr:colOff>44450</xdr:colOff>
      <xdr:row>31</xdr:row>
      <xdr:rowOff>151130</xdr:rowOff>
    </xdr:to>
    <xdr:grpSp>
      <xdr:nvGrpSpPr>
        <xdr:cNvPr id="68" name="グループ 40"/>
        <xdr:cNvGrpSpPr/>
      </xdr:nvGrpSpPr>
      <xdr:grpSpPr>
        <a:xfrm>
          <a:off x="18561050" y="8672830"/>
          <a:ext cx="5652135" cy="1778000"/>
          <a:chOff x="12480196" y="4780769"/>
          <a:chExt cx="5749027" cy="1778000"/>
        </a:xfrm>
      </xdr:grpSpPr>
      <xdr:sp macro="" textlink="">
        <xdr:nvSpPr>
          <xdr:cNvPr id="15" name="四角形 37"/>
          <xdr:cNvSpPr/>
        </xdr:nvSpPr>
        <xdr:spPr>
          <a:xfrm>
            <a:off x="12480196" y="4780769"/>
            <a:ext cx="5749027" cy="1778000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chemeClr val="accent1">
                <a:lumMod val="75000"/>
              </a:schemeClr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6" name="テキスト 40"/>
          <xdr:cNvSpPr txBox="1"/>
        </xdr:nvSpPr>
        <xdr:spPr>
          <a:xfrm>
            <a:off x="14685276" y="4988451"/>
            <a:ext cx="3487879" cy="15269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該当するチェック欄をクリックし、ドロップダウンリストから選択してください。</a:t>
            </a:r>
            <a:endParaRPr kumimoji="1" lang="ja-JP" altLang="en-US" sz="2000"/>
          </a:p>
        </xdr:txBody>
      </xdr:sp>
      <xdr:sp macro="" textlink="">
        <xdr:nvSpPr>
          <xdr:cNvPr id="17" name="図形 42"/>
          <xdr:cNvSpPr/>
        </xdr:nvSpPr>
        <xdr:spPr>
          <a:xfrm>
            <a:off x="14176870" y="5368455"/>
            <a:ext cx="415230" cy="262467"/>
          </a:xfrm>
          <a:prstGeom prst="leftArrow">
            <a:avLst/>
          </a:prstGeom>
          <a:solidFill>
            <a:schemeClr val="tx1"/>
          </a:solidFill>
          <a:ln w="25400" cap="flat" cmpd="sng">
            <a:noFill/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  <xdr:grpSp>
        <xdr:nvGrpSpPr>
          <xdr:cNvPr id="19" name="グループ 40"/>
          <xdr:cNvGrpSpPr/>
        </xdr:nvGrpSpPr>
        <xdr:grpSpPr>
          <a:xfrm>
            <a:off x="12895426" y="5228506"/>
            <a:ext cx="1154952" cy="873063"/>
            <a:chOff x="13405565" y="13260001"/>
            <a:chExt cx="1152121" cy="871715"/>
          </a:xfrm>
        </xdr:grpSpPr>
        <xdr:sp macro="" textlink="">
          <xdr:nvSpPr>
            <xdr:cNvPr id="20" name="四角形 38"/>
            <xdr:cNvSpPr/>
          </xdr:nvSpPr>
          <xdr:spPr>
            <a:xfrm>
              <a:off x="13405565" y="13260001"/>
              <a:ext cx="1059444" cy="871715"/>
            </a:xfrm>
            <a:prstGeom prst="rect">
              <a:avLst/>
            </a:prstGeom>
            <a:solidFill>
              <a:srgbClr val="E9FFFF"/>
            </a:solidFill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/>
            <a:lstStyle/>
            <a:p>
              <a:endParaRPr kumimoji="1" lang="ja-JP" altLang="en-US"/>
            </a:p>
          </xdr:txBody>
        </xdr:sp>
        <xdr:sp macro="" textlink="">
          <xdr:nvSpPr>
            <xdr:cNvPr id="21" name="四角形 44"/>
            <xdr:cNvSpPr/>
          </xdr:nvSpPr>
          <xdr:spPr>
            <a:xfrm>
              <a:off x="14304511" y="13395351"/>
              <a:ext cx="253175" cy="251363"/>
            </a:xfrm>
            <a:prstGeom prst="rect">
              <a:avLst/>
            </a:prstGeom>
            <a:solidFill>
              <a:schemeClr val="bg1"/>
            </a:solidFill>
            <a:ln w="25400" cap="flat" cmpd="sng">
              <a:solidFill>
                <a:schemeClr val="bg1">
                  <a:lumMod val="50000"/>
                </a:schemeClr>
              </a:solidFill>
              <a:prstDash val="solid"/>
              <a:miter/>
              <a:headEnd/>
              <a:tailEnd/>
            </a:ln>
          </xdr:spPr>
          <xdr:style>
            <a:lnRef idx="2">
              <a:srgbClr val="000000"/>
            </a:lnRef>
            <a:fillRef idx="1">
              <a:srgbClr val="000000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/>
            <a:lstStyle/>
            <a:p>
              <a:endParaRPr kumimoji="1" lang="ja-JP" altLang="en-US"/>
            </a:p>
          </xdr:txBody>
        </xdr:sp>
        <xdr:sp macro="" textlink="">
          <xdr:nvSpPr>
            <xdr:cNvPr id="22" name="図形 39"/>
            <xdr:cNvSpPr/>
          </xdr:nvSpPr>
          <xdr:spPr>
            <a:xfrm rot="10800000">
              <a:off x="14394487" y="13485584"/>
              <a:ext cx="84302" cy="70897"/>
            </a:xfrm>
            <a:prstGeom prst="triangle">
              <a:avLst/>
            </a:prstGeom>
            <a:solidFill>
              <a:schemeClr val="tx1"/>
            </a:solidFill>
            <a:ln w="25400" cap="flat" cmpd="sng">
              <a:solidFill>
                <a:sysClr val="windowText" lastClr="000000"/>
              </a:solidFill>
              <a:prstDash val="solid"/>
              <a:miter/>
              <a:headEnd/>
              <a:tailEnd/>
            </a:ln>
          </xdr:spPr>
          <xdr:style>
            <a:lnRef idx="2">
              <a:srgbClr val="000000"/>
            </a:lnRef>
            <a:fillRef idx="1">
              <a:srgbClr val="000000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/>
            <a:lstStyle/>
            <a:p>
              <a:endParaRPr kumimoji="1" lang="ja-JP" altLang="en-US"/>
            </a:p>
          </xdr:txBody>
        </xdr:sp>
      </xdr:grpSp>
    </xdr:grpSp>
    <xdr:clientData/>
  </xdr:twoCellAnchor>
  <xdr:twoCellAnchor>
    <xdr:from xmlns:xdr="http://schemas.openxmlformats.org/drawingml/2006/spreadsheetDrawing">
      <xdr:col>3</xdr:col>
      <xdr:colOff>57150</xdr:colOff>
      <xdr:row>26</xdr:row>
      <xdr:rowOff>29845</xdr:rowOff>
    </xdr:from>
    <xdr:to xmlns:xdr="http://schemas.openxmlformats.org/drawingml/2006/spreadsheetDrawing">
      <xdr:col>3</xdr:col>
      <xdr:colOff>158750</xdr:colOff>
      <xdr:row>27</xdr:row>
      <xdr:rowOff>368935</xdr:rowOff>
    </xdr:to>
    <xdr:sp macro="" textlink="">
      <xdr:nvSpPr>
        <xdr:cNvPr id="23" name="図形 50"/>
        <xdr:cNvSpPr/>
      </xdr:nvSpPr>
      <xdr:spPr>
        <a:xfrm>
          <a:off x="912495" y="8424545"/>
          <a:ext cx="101600" cy="72009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21600" y="0"/>
              </a:moveTo>
              <a:cubicBezTo>
                <a:pt x="18073" y="895"/>
                <a:pt x="14546" y="1791"/>
                <a:pt x="11020" y="3583"/>
              </a:cubicBezTo>
              <a:cubicBezTo>
                <a:pt x="7493" y="5375"/>
                <a:pt x="440" y="8460"/>
                <a:pt x="440" y="10849"/>
              </a:cubicBezTo>
              <a:cubicBezTo>
                <a:pt x="440" y="13238"/>
                <a:pt x="7053" y="16324"/>
                <a:pt x="10138" y="18016"/>
              </a:cubicBezTo>
              <a:cubicBezTo>
                <a:pt x="13224" y="19708"/>
                <a:pt x="17191" y="20604"/>
                <a:pt x="21159" y="21500"/>
              </a:cubicBezTo>
            </a:path>
          </a:pathLst>
        </a:custGeom>
        <a:noFill/>
        <a:ln w="25400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style>
        <a:lnRef idx="2">
          <a:srgbClr val="000000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115570</xdr:colOff>
      <xdr:row>26</xdr:row>
      <xdr:rowOff>0</xdr:rowOff>
    </xdr:from>
    <xdr:to xmlns:xdr="http://schemas.openxmlformats.org/drawingml/2006/spreadsheetDrawing">
      <xdr:col>24</xdr:col>
      <xdr:colOff>217805</xdr:colOff>
      <xdr:row>27</xdr:row>
      <xdr:rowOff>356870</xdr:rowOff>
    </xdr:to>
    <xdr:sp macro="" textlink="">
      <xdr:nvSpPr>
        <xdr:cNvPr id="24" name="図形 53"/>
        <xdr:cNvSpPr/>
      </xdr:nvSpPr>
      <xdr:spPr>
        <a:xfrm rot="10800000">
          <a:off x="6691630" y="8394700"/>
          <a:ext cx="102235" cy="7378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21600" y="0"/>
              </a:moveTo>
              <a:cubicBezTo>
                <a:pt x="18073" y="895"/>
                <a:pt x="14546" y="1791"/>
                <a:pt x="11020" y="3583"/>
              </a:cubicBezTo>
              <a:cubicBezTo>
                <a:pt x="7493" y="5375"/>
                <a:pt x="440" y="8460"/>
                <a:pt x="440" y="10849"/>
              </a:cubicBezTo>
              <a:cubicBezTo>
                <a:pt x="440" y="13238"/>
                <a:pt x="7053" y="16324"/>
                <a:pt x="10138" y="18016"/>
              </a:cubicBezTo>
              <a:cubicBezTo>
                <a:pt x="13224" y="19708"/>
                <a:pt x="17191" y="20604"/>
                <a:pt x="21159" y="21500"/>
              </a:cubicBezTo>
            </a:path>
          </a:pathLst>
        </a:custGeom>
        <a:noFill/>
        <a:ln w="25400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style>
        <a:lnRef idx="2">
          <a:srgbClr val="000000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39</xdr:col>
      <xdr:colOff>238760</xdr:colOff>
      <xdr:row>0</xdr:row>
      <xdr:rowOff>156845</xdr:rowOff>
    </xdr:from>
    <xdr:to xmlns:xdr="http://schemas.openxmlformats.org/drawingml/2006/spreadsheetDrawing">
      <xdr:col>43</xdr:col>
      <xdr:colOff>125730</xdr:colOff>
      <xdr:row>2</xdr:row>
      <xdr:rowOff>288290</xdr:rowOff>
    </xdr:to>
    <xdr:grpSp>
      <xdr:nvGrpSpPr>
        <xdr:cNvPr id="26" name="グループ 52"/>
        <xdr:cNvGrpSpPr/>
      </xdr:nvGrpSpPr>
      <xdr:grpSpPr>
        <a:xfrm>
          <a:off x="10901045" y="156845"/>
          <a:ext cx="976630" cy="893445"/>
          <a:chOff x="6754463" y="2425360"/>
          <a:chExt cx="992706" cy="1264839"/>
        </a:xfrm>
      </xdr:grpSpPr>
      <xdr:sp macro="" textlink="">
        <xdr:nvSpPr>
          <xdr:cNvPr id="27" name="テキスト 50"/>
          <xdr:cNvSpPr txBox="1"/>
        </xdr:nvSpPr>
        <xdr:spPr>
          <a:xfrm>
            <a:off x="6834909" y="2425360"/>
            <a:ext cx="912260" cy="12583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7200" b="1"/>
              <a:t>A</a:t>
            </a:r>
            <a:endParaRPr kumimoji="1" lang="ja-JP" altLang="en-US" sz="7200"/>
          </a:p>
        </xdr:txBody>
      </xdr:sp>
      <xdr:sp macro="" textlink="">
        <xdr:nvSpPr>
          <xdr:cNvPr id="28" name="テキスト 51"/>
          <xdr:cNvSpPr txBox="1"/>
        </xdr:nvSpPr>
        <xdr:spPr>
          <a:xfrm>
            <a:off x="6754463" y="2425360"/>
            <a:ext cx="912261" cy="126483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7200" b="1">
                <a:solidFill>
                  <a:srgbClr val="FF0000"/>
                </a:solidFill>
              </a:rPr>
              <a:t>A</a:t>
            </a:r>
            <a:endParaRPr kumimoji="1" lang="ja-JP" altLang="en-US" sz="72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31</xdr:col>
      <xdr:colOff>204470</xdr:colOff>
      <xdr:row>101</xdr:row>
      <xdr:rowOff>70485</xdr:rowOff>
    </xdr:from>
    <xdr:to xmlns:xdr="http://schemas.openxmlformats.org/drawingml/2006/spreadsheetDrawing">
      <xdr:col>38</xdr:col>
      <xdr:colOff>114300</xdr:colOff>
      <xdr:row>102</xdr:row>
      <xdr:rowOff>321310</xdr:rowOff>
    </xdr:to>
    <xdr:grpSp>
      <xdr:nvGrpSpPr>
        <xdr:cNvPr id="30" name="グループ 58"/>
        <xdr:cNvGrpSpPr/>
      </xdr:nvGrpSpPr>
      <xdr:grpSpPr>
        <a:xfrm>
          <a:off x="8687435" y="35262185"/>
          <a:ext cx="1816735" cy="631825"/>
          <a:chOff x="8601465" y="33147407"/>
          <a:chExt cx="1097529" cy="634050"/>
        </a:xfrm>
      </xdr:grpSpPr>
      <xdr:sp macro="" textlink="">
        <xdr:nvSpPr>
          <xdr:cNvPr id="31" name="楕円 56"/>
          <xdr:cNvSpPr/>
        </xdr:nvSpPr>
        <xdr:spPr>
          <a:xfrm>
            <a:off x="8601465" y="33147407"/>
            <a:ext cx="1073694" cy="634050"/>
          </a:xfrm>
          <a:prstGeom prst="ellipse">
            <a:avLst/>
          </a:prstGeom>
          <a:solidFill>
            <a:schemeClr val="bg1"/>
          </a:solidFill>
          <a:ln w="38100" cap="flat" cmpd="sng" algn="ctr">
            <a:solidFill>
              <a:schemeClr val="accent2">
                <a:lumMod val="75000"/>
              </a:schemeClr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 sz="1400">
              <a:solidFill>
                <a:schemeClr val="tx1"/>
              </a:solidFill>
            </a:endParaRPr>
          </a:p>
        </xdr:txBody>
      </xdr:sp>
      <xdr:sp macro="" textlink="">
        <xdr:nvSpPr>
          <xdr:cNvPr id="32" name="テキスト 57"/>
          <xdr:cNvSpPr txBox="1"/>
        </xdr:nvSpPr>
        <xdr:spPr>
          <a:xfrm>
            <a:off x="8693016" y="33202826"/>
            <a:ext cx="1005978" cy="5248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 b="1"/>
              <a:t>一番低い額</a:t>
            </a:r>
            <a:endParaRPr kumimoji="1" lang="ja-JP" altLang="en-US" sz="2000" b="1"/>
          </a:p>
        </xdr:txBody>
      </xdr:sp>
    </xdr:grpSp>
    <xdr:clientData/>
  </xdr:twoCellAnchor>
  <xdr:twoCellAnchor>
    <xdr:from xmlns:xdr="http://schemas.openxmlformats.org/drawingml/2006/spreadsheetDrawing">
      <xdr:col>68</xdr:col>
      <xdr:colOff>81280</xdr:colOff>
      <xdr:row>2</xdr:row>
      <xdr:rowOff>68580</xdr:rowOff>
    </xdr:from>
    <xdr:to xmlns:xdr="http://schemas.openxmlformats.org/drawingml/2006/spreadsheetDrawing">
      <xdr:col>89</xdr:col>
      <xdr:colOff>79375</xdr:colOff>
      <xdr:row>6</xdr:row>
      <xdr:rowOff>207645</xdr:rowOff>
    </xdr:to>
    <xdr:grpSp>
      <xdr:nvGrpSpPr>
        <xdr:cNvPr id="45" name="グループ 41"/>
        <xdr:cNvGrpSpPr/>
      </xdr:nvGrpSpPr>
      <xdr:grpSpPr>
        <a:xfrm>
          <a:off x="18529300" y="830580"/>
          <a:ext cx="5718810" cy="1421765"/>
          <a:chOff x="12459340" y="1189182"/>
          <a:chExt cx="5817013" cy="821266"/>
        </a:xfrm>
      </xdr:grpSpPr>
      <xdr:sp macro="" textlink="">
        <xdr:nvSpPr>
          <xdr:cNvPr id="36" name="四角形 32"/>
          <xdr:cNvSpPr/>
        </xdr:nvSpPr>
        <xdr:spPr>
          <a:xfrm>
            <a:off x="12459340" y="1189182"/>
            <a:ext cx="5817013" cy="821266"/>
          </a:xfrm>
          <a:prstGeom prst="rect">
            <a:avLst/>
          </a:prstGeom>
          <a:solidFill>
            <a:schemeClr val="bg1"/>
          </a:solidFill>
          <a:ln w="12700" cap="flat" cmpd="sng" algn="ctr"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39" name="テキスト 35"/>
          <xdr:cNvSpPr txBox="1"/>
        </xdr:nvSpPr>
        <xdr:spPr>
          <a:xfrm>
            <a:off x="13510281" y="1365171"/>
            <a:ext cx="4515255" cy="587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>
                <a:solidFill>
                  <a:srgbClr val="FF0000"/>
                </a:solidFill>
              </a:rPr>
              <a:t>店舗名は必ず最初に入力してください。</a:t>
            </a:r>
            <a:endParaRPr kumimoji="1" lang="ja-JP" altLang="en-US" sz="2000">
              <a:solidFill>
                <a:srgbClr val="FF0000"/>
              </a:solidFill>
            </a:endParaRPr>
          </a:p>
          <a:p>
            <a:r>
              <a:rPr kumimoji="1" lang="ja-JP" altLang="en-US" sz="2000">
                <a:solidFill>
                  <a:srgbClr val="FF0000"/>
                </a:solidFill>
              </a:rPr>
              <a:t>未入力だとエラーになります。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41" name="図形 37"/>
          <xdr:cNvSpPr/>
        </xdr:nvSpPr>
        <xdr:spPr>
          <a:xfrm>
            <a:off x="12793312" y="1534504"/>
            <a:ext cx="470215" cy="169333"/>
          </a:xfrm>
          <a:prstGeom prst="leftArrow">
            <a:avLst/>
          </a:prstGeom>
          <a:solidFill>
            <a:schemeClr val="tx1"/>
          </a:solidFill>
          <a:ln w="25400" cap="flat" cmpd="sng">
            <a:solidFill>
              <a:sysClr val="windowText" lastClr="000000"/>
            </a:solidFill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68</xdr:col>
      <xdr:colOff>101600</xdr:colOff>
      <xdr:row>15</xdr:row>
      <xdr:rowOff>216535</xdr:rowOff>
    </xdr:from>
    <xdr:to xmlns:xdr="http://schemas.openxmlformats.org/drawingml/2006/spreadsheetDrawing">
      <xdr:col>89</xdr:col>
      <xdr:colOff>45085</xdr:colOff>
      <xdr:row>26</xdr:row>
      <xdr:rowOff>194310</xdr:rowOff>
    </xdr:to>
    <xdr:grpSp>
      <xdr:nvGrpSpPr>
        <xdr:cNvPr id="67" name="グループ 39"/>
        <xdr:cNvGrpSpPr/>
      </xdr:nvGrpSpPr>
      <xdr:grpSpPr>
        <a:xfrm>
          <a:off x="18549620" y="5055235"/>
          <a:ext cx="5664200" cy="3533775"/>
          <a:chOff x="12480196" y="6891957"/>
          <a:chExt cx="5761216" cy="3533588"/>
        </a:xfrm>
      </xdr:grpSpPr>
      <xdr:sp macro="" textlink="">
        <xdr:nvSpPr>
          <xdr:cNvPr id="47" name="四角形 43"/>
          <xdr:cNvSpPr/>
        </xdr:nvSpPr>
        <xdr:spPr>
          <a:xfrm>
            <a:off x="12480196" y="6891957"/>
            <a:ext cx="5761216" cy="3533588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chemeClr val="accent1">
                <a:lumMod val="75000"/>
              </a:schemeClr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48" name="テキスト 44"/>
          <xdr:cNvSpPr txBox="1"/>
        </xdr:nvSpPr>
        <xdr:spPr>
          <a:xfrm>
            <a:off x="15839957" y="7147451"/>
            <a:ext cx="2298799" cy="14791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入力対象外です。入力内容によって範囲が変わります。</a:t>
            </a:r>
            <a:endParaRPr kumimoji="1" lang="ja-JP" altLang="en-US" sz="2000"/>
          </a:p>
        </xdr:txBody>
      </xdr:sp>
      <xdr:sp macro="" textlink="">
        <xdr:nvSpPr>
          <xdr:cNvPr id="49" name="図形 45"/>
          <xdr:cNvSpPr/>
        </xdr:nvSpPr>
        <xdr:spPr>
          <a:xfrm>
            <a:off x="15157929" y="7595687"/>
            <a:ext cx="416043" cy="262964"/>
          </a:xfrm>
          <a:prstGeom prst="leftArrow">
            <a:avLst/>
          </a:prstGeom>
          <a:solidFill>
            <a:schemeClr val="tx1"/>
          </a:solidFill>
          <a:ln w="25400" cap="flat" cmpd="sng">
            <a:noFill/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  <xdr:sp macro="" textlink="">
        <xdr:nvSpPr>
          <xdr:cNvPr id="62" name="四角形 58"/>
          <xdr:cNvSpPr/>
        </xdr:nvSpPr>
        <xdr:spPr>
          <a:xfrm>
            <a:off x="12942556" y="7274451"/>
            <a:ext cx="1800685" cy="1050365"/>
          </a:xfrm>
          <a:prstGeom prst="rect">
            <a:avLst/>
          </a:prstGeom>
          <a:pattFill prst="dkDnDiag">
            <a:fgClr>
              <a:schemeClr val="bg1"/>
            </a:fgClr>
            <a:bgClr>
              <a:srgbClr val="000000"/>
            </a:bgClr>
          </a:pattFill>
          <a:ln w="127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63" name="四角形 59"/>
          <xdr:cNvSpPr/>
        </xdr:nvSpPr>
        <xdr:spPr>
          <a:xfrm>
            <a:off x="12966392" y="8903040"/>
            <a:ext cx="1800685" cy="1050364"/>
          </a:xfrm>
          <a:prstGeom prst="rect">
            <a:avLst/>
          </a:prstGeom>
          <a:solidFill>
            <a:srgbClr val="FFA6A6"/>
          </a:solidFill>
          <a:ln w="127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65" name="テキスト 61"/>
          <xdr:cNvSpPr txBox="1"/>
        </xdr:nvSpPr>
        <xdr:spPr>
          <a:xfrm>
            <a:off x="15829123" y="8798451"/>
            <a:ext cx="2298798" cy="14791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入力ミスがあります。入力済箇所を見直してください。</a:t>
            </a:r>
            <a:endParaRPr kumimoji="1" lang="ja-JP" altLang="en-US" sz="2000"/>
          </a:p>
        </xdr:txBody>
      </xdr:sp>
      <xdr:sp macro="" textlink="">
        <xdr:nvSpPr>
          <xdr:cNvPr id="66" name="図形 62"/>
          <xdr:cNvSpPr/>
        </xdr:nvSpPr>
        <xdr:spPr>
          <a:xfrm>
            <a:off x="15147636" y="9248181"/>
            <a:ext cx="415230" cy="262964"/>
          </a:xfrm>
          <a:prstGeom prst="leftArrow">
            <a:avLst/>
          </a:prstGeom>
          <a:solidFill>
            <a:schemeClr val="tx1"/>
          </a:solidFill>
          <a:ln w="25400" cap="flat" cmpd="sng">
            <a:noFill/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262890</xdr:colOff>
      <xdr:row>94</xdr:row>
      <xdr:rowOff>0</xdr:rowOff>
    </xdr:from>
    <xdr:to xmlns:xdr="http://schemas.openxmlformats.org/drawingml/2006/spreadsheetDrawing">
      <xdr:col>35</xdr:col>
      <xdr:colOff>3810</xdr:colOff>
      <xdr:row>94</xdr:row>
      <xdr:rowOff>0</xdr:rowOff>
    </xdr:to>
    <xdr:sp macro="" textlink="">
      <xdr:nvSpPr>
        <xdr:cNvPr id="2" name="直線 39"/>
        <xdr:cNvSpPr/>
      </xdr:nvSpPr>
      <xdr:spPr>
        <a:xfrm>
          <a:off x="8201025" y="32492950"/>
          <a:ext cx="1375410" cy="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34</xdr:col>
      <xdr:colOff>262255</xdr:colOff>
      <xdr:row>94</xdr:row>
      <xdr:rowOff>0</xdr:rowOff>
    </xdr:from>
    <xdr:to xmlns:xdr="http://schemas.openxmlformats.org/drawingml/2006/spreadsheetDrawing">
      <xdr:col>34</xdr:col>
      <xdr:colOff>262255</xdr:colOff>
      <xdr:row>100</xdr:row>
      <xdr:rowOff>0</xdr:rowOff>
    </xdr:to>
    <xdr:sp macro="" textlink="">
      <xdr:nvSpPr>
        <xdr:cNvPr id="4" name="直線 41"/>
        <xdr:cNvSpPr/>
      </xdr:nvSpPr>
      <xdr:spPr>
        <a:xfrm>
          <a:off x="9562465" y="32492950"/>
          <a:ext cx="0" cy="228600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12</xdr:col>
      <xdr:colOff>265430</xdr:colOff>
      <xdr:row>98</xdr:row>
      <xdr:rowOff>13335</xdr:rowOff>
    </xdr:from>
    <xdr:to xmlns:xdr="http://schemas.openxmlformats.org/drawingml/2006/spreadsheetDrawing">
      <xdr:col>34</xdr:col>
      <xdr:colOff>255905</xdr:colOff>
      <xdr:row>98</xdr:row>
      <xdr:rowOff>13335</xdr:rowOff>
    </xdr:to>
    <xdr:sp macro="" textlink="">
      <xdr:nvSpPr>
        <xdr:cNvPr id="5" name="直線 42"/>
        <xdr:cNvSpPr/>
      </xdr:nvSpPr>
      <xdr:spPr>
        <a:xfrm>
          <a:off x="3572510" y="34030285"/>
          <a:ext cx="5983605" cy="0"/>
        </a:xfrm>
        <a:prstGeom prst="line">
          <a:avLst/>
        </a:prstGeom>
        <a:noFill/>
        <a:ln w="38100">
          <a:solidFill>
            <a:schemeClr val="accent2">
              <a:lumMod val="75000"/>
            </a:schemeClr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 xmlns:xdr="http://schemas.openxmlformats.org/drawingml/2006/spreadsheetDrawing">
      <xdr:col>68</xdr:col>
      <xdr:colOff>92075</xdr:colOff>
      <xdr:row>8</xdr:row>
      <xdr:rowOff>161290</xdr:rowOff>
    </xdr:from>
    <xdr:to xmlns:xdr="http://schemas.openxmlformats.org/drawingml/2006/spreadsheetDrawing">
      <xdr:col>89</xdr:col>
      <xdr:colOff>34925</xdr:colOff>
      <xdr:row>15</xdr:row>
      <xdr:rowOff>139065</xdr:rowOff>
    </xdr:to>
    <xdr:grpSp>
      <xdr:nvGrpSpPr>
        <xdr:cNvPr id="7" name="グループ 39"/>
        <xdr:cNvGrpSpPr/>
      </xdr:nvGrpSpPr>
      <xdr:grpSpPr>
        <a:xfrm>
          <a:off x="18540095" y="2713990"/>
          <a:ext cx="5663565" cy="2263775"/>
          <a:chOff x="12724242" y="2656134"/>
          <a:chExt cx="5760674" cy="2263588"/>
        </a:xfrm>
      </xdr:grpSpPr>
      <xdr:sp macro="" textlink="">
        <xdr:nvSpPr>
          <xdr:cNvPr id="8" name="四角形 28"/>
          <xdr:cNvSpPr/>
        </xdr:nvSpPr>
        <xdr:spPr>
          <a:xfrm>
            <a:off x="12724242" y="2656134"/>
            <a:ext cx="5760674" cy="2263588"/>
          </a:xfrm>
          <a:prstGeom prst="rect">
            <a:avLst/>
          </a:prstGeom>
          <a:solidFill>
            <a:schemeClr val="bg1"/>
          </a:solidFill>
          <a:ln w="12700" cap="flat" cmpd="sng" algn="ctr"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9" name="四角形 29"/>
          <xdr:cNvSpPr/>
        </xdr:nvSpPr>
        <xdr:spPr>
          <a:xfrm>
            <a:off x="13138930" y="2943004"/>
            <a:ext cx="1847273" cy="558302"/>
          </a:xfrm>
          <a:prstGeom prst="rect">
            <a:avLst/>
          </a:prstGeom>
          <a:solidFill>
            <a:srgbClr val="E9FFFF"/>
          </a:solidFill>
          <a:ln w="19050" cap="flat" cmpd="sng" algn="ctr">
            <a:solidFill>
              <a:sysClr val="windowText" lastClr="00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0" name="四角形 30"/>
          <xdr:cNvSpPr/>
        </xdr:nvSpPr>
        <xdr:spPr>
          <a:xfrm>
            <a:off x="13150577" y="3848440"/>
            <a:ext cx="1847273" cy="552823"/>
          </a:xfrm>
          <a:prstGeom prst="rect">
            <a:avLst/>
          </a:prstGeom>
          <a:solidFill>
            <a:srgbClr val="FFFFBE"/>
          </a:solidFill>
          <a:ln w="19050" cap="flat" cmpd="sng" algn="ctr">
            <a:solidFill>
              <a:sysClr val="windowText" lastClr="000000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1" name="テキスト 31"/>
          <xdr:cNvSpPr txBox="1"/>
        </xdr:nvSpPr>
        <xdr:spPr>
          <a:xfrm>
            <a:off x="15680420" y="3038628"/>
            <a:ext cx="2460232" cy="58818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入力してください。</a:t>
            </a:r>
            <a:endParaRPr kumimoji="1" lang="ja-JP" altLang="en-US" sz="2000"/>
          </a:p>
        </xdr:txBody>
      </xdr:sp>
      <xdr:sp macro="" textlink="">
        <xdr:nvSpPr>
          <xdr:cNvPr id="12" name="テキスト 33"/>
          <xdr:cNvSpPr txBox="1"/>
        </xdr:nvSpPr>
        <xdr:spPr>
          <a:xfrm>
            <a:off x="15669044" y="3839475"/>
            <a:ext cx="2460773" cy="9756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自動計算されます。</a:t>
            </a:r>
            <a:endParaRPr kumimoji="1" lang="ja-JP" altLang="en-US" sz="2000"/>
          </a:p>
          <a:p>
            <a:r>
              <a:rPr kumimoji="1" lang="ja-JP" altLang="en-US" sz="2000"/>
              <a:t>（入力不要）</a:t>
            </a:r>
            <a:endParaRPr kumimoji="1" lang="ja-JP" altLang="en-US" sz="2000"/>
          </a:p>
        </xdr:txBody>
      </xdr:sp>
      <xdr:sp macro="" textlink="">
        <xdr:nvSpPr>
          <xdr:cNvPr id="13" name="図形 35"/>
          <xdr:cNvSpPr/>
        </xdr:nvSpPr>
        <xdr:spPr>
          <a:xfrm>
            <a:off x="15182577" y="3126781"/>
            <a:ext cx="416043" cy="170329"/>
          </a:xfrm>
          <a:prstGeom prst="leftArrow">
            <a:avLst/>
          </a:prstGeom>
          <a:solidFill>
            <a:schemeClr val="tx1"/>
          </a:solidFill>
          <a:ln w="25400" cap="flat" cmpd="sng">
            <a:solidFill>
              <a:sysClr val="windowText" lastClr="000000"/>
            </a:solidFill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  <xdr:sp macro="" textlink="">
        <xdr:nvSpPr>
          <xdr:cNvPr id="14" name="図形 36"/>
          <xdr:cNvSpPr/>
        </xdr:nvSpPr>
        <xdr:spPr>
          <a:xfrm>
            <a:off x="15194766" y="4033710"/>
            <a:ext cx="416043" cy="165847"/>
          </a:xfrm>
          <a:prstGeom prst="leftArrow">
            <a:avLst/>
          </a:prstGeom>
          <a:solidFill>
            <a:schemeClr val="tx1"/>
          </a:solidFill>
          <a:ln w="25400" cap="flat" cmpd="sng">
            <a:solidFill>
              <a:sysClr val="windowText" lastClr="000000"/>
            </a:solidFill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68</xdr:col>
      <xdr:colOff>113030</xdr:colOff>
      <xdr:row>26</xdr:row>
      <xdr:rowOff>278130</xdr:rowOff>
    </xdr:from>
    <xdr:to xmlns:xdr="http://schemas.openxmlformats.org/drawingml/2006/spreadsheetDrawing">
      <xdr:col>89</xdr:col>
      <xdr:colOff>44450</xdr:colOff>
      <xdr:row>31</xdr:row>
      <xdr:rowOff>149225</xdr:rowOff>
    </xdr:to>
    <xdr:grpSp>
      <xdr:nvGrpSpPr>
        <xdr:cNvPr id="16" name="グループ 40"/>
        <xdr:cNvGrpSpPr/>
      </xdr:nvGrpSpPr>
      <xdr:grpSpPr>
        <a:xfrm>
          <a:off x="18561050" y="8672830"/>
          <a:ext cx="5652135" cy="1776095"/>
          <a:chOff x="12480196" y="4780769"/>
          <a:chExt cx="5749027" cy="1778000"/>
        </a:xfrm>
      </xdr:grpSpPr>
      <xdr:sp macro="" textlink="">
        <xdr:nvSpPr>
          <xdr:cNvPr id="17" name="四角形 37"/>
          <xdr:cNvSpPr/>
        </xdr:nvSpPr>
        <xdr:spPr>
          <a:xfrm>
            <a:off x="12480196" y="4780769"/>
            <a:ext cx="5749027" cy="1778000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chemeClr val="accent1">
                <a:lumMod val="75000"/>
              </a:schemeClr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18" name="テキスト 40"/>
          <xdr:cNvSpPr txBox="1"/>
        </xdr:nvSpPr>
        <xdr:spPr>
          <a:xfrm>
            <a:off x="14685276" y="4988451"/>
            <a:ext cx="3487879" cy="152698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該当するチェック欄をクリックし、ドロップダウンリストから選択してください。</a:t>
            </a:r>
            <a:endParaRPr kumimoji="1" lang="ja-JP" altLang="en-US" sz="2000"/>
          </a:p>
        </xdr:txBody>
      </xdr:sp>
      <xdr:sp macro="" textlink="">
        <xdr:nvSpPr>
          <xdr:cNvPr id="19" name="図形 42"/>
          <xdr:cNvSpPr/>
        </xdr:nvSpPr>
        <xdr:spPr>
          <a:xfrm>
            <a:off x="14176870" y="5368455"/>
            <a:ext cx="415230" cy="262467"/>
          </a:xfrm>
          <a:prstGeom prst="leftArrow">
            <a:avLst/>
          </a:prstGeom>
          <a:solidFill>
            <a:schemeClr val="tx1"/>
          </a:solidFill>
          <a:ln w="25400" cap="flat" cmpd="sng">
            <a:noFill/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  <xdr:grpSp>
        <xdr:nvGrpSpPr>
          <xdr:cNvPr id="21" name="グループ 40"/>
          <xdr:cNvGrpSpPr/>
        </xdr:nvGrpSpPr>
        <xdr:grpSpPr>
          <a:xfrm>
            <a:off x="12895426" y="5228506"/>
            <a:ext cx="1154952" cy="873063"/>
            <a:chOff x="13405565" y="13260001"/>
            <a:chExt cx="1152121" cy="871715"/>
          </a:xfrm>
        </xdr:grpSpPr>
        <xdr:sp macro="" textlink="">
          <xdr:nvSpPr>
            <xdr:cNvPr id="22" name="四角形 38"/>
            <xdr:cNvSpPr/>
          </xdr:nvSpPr>
          <xdr:spPr>
            <a:xfrm>
              <a:off x="13405565" y="13260001"/>
              <a:ext cx="1059444" cy="871715"/>
            </a:xfrm>
            <a:prstGeom prst="rect">
              <a:avLst/>
            </a:prstGeom>
            <a:solidFill>
              <a:srgbClr val="E9FFFF"/>
            </a:solidFill>
            <a:ln w="19050" cap="flat" cmpd="sng" algn="ctr">
              <a:solidFill>
                <a:sysClr val="windowText" lastClr="000000"/>
              </a:solidFill>
              <a:prstDash val="solid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/>
            <a:lstStyle/>
            <a:p>
              <a:endParaRPr kumimoji="1" lang="ja-JP" altLang="en-US"/>
            </a:p>
          </xdr:txBody>
        </xdr:sp>
        <xdr:sp macro="" textlink="">
          <xdr:nvSpPr>
            <xdr:cNvPr id="23" name="四角形 44"/>
            <xdr:cNvSpPr/>
          </xdr:nvSpPr>
          <xdr:spPr>
            <a:xfrm>
              <a:off x="14304511" y="13395351"/>
              <a:ext cx="253175" cy="251363"/>
            </a:xfrm>
            <a:prstGeom prst="rect">
              <a:avLst/>
            </a:prstGeom>
            <a:solidFill>
              <a:schemeClr val="bg1"/>
            </a:solidFill>
            <a:ln w="25400" cap="flat" cmpd="sng">
              <a:solidFill>
                <a:schemeClr val="bg1">
                  <a:lumMod val="50000"/>
                </a:schemeClr>
              </a:solidFill>
              <a:prstDash val="solid"/>
              <a:miter/>
              <a:headEnd/>
              <a:tailEnd/>
            </a:ln>
          </xdr:spPr>
          <xdr:style>
            <a:lnRef idx="2">
              <a:srgbClr val="000000"/>
            </a:lnRef>
            <a:fillRef idx="1">
              <a:srgbClr val="000000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/>
            <a:lstStyle/>
            <a:p>
              <a:endParaRPr kumimoji="1" lang="ja-JP" altLang="en-US"/>
            </a:p>
          </xdr:txBody>
        </xdr:sp>
        <xdr:sp macro="" textlink="">
          <xdr:nvSpPr>
            <xdr:cNvPr id="24" name="図形 39"/>
            <xdr:cNvSpPr/>
          </xdr:nvSpPr>
          <xdr:spPr>
            <a:xfrm rot="10800000">
              <a:off x="14394487" y="13485584"/>
              <a:ext cx="84302" cy="70897"/>
            </a:xfrm>
            <a:prstGeom prst="triangle">
              <a:avLst/>
            </a:prstGeom>
            <a:solidFill>
              <a:schemeClr val="tx1"/>
            </a:solidFill>
            <a:ln w="25400" cap="flat" cmpd="sng">
              <a:solidFill>
                <a:sysClr val="windowText" lastClr="000000"/>
              </a:solidFill>
              <a:prstDash val="solid"/>
              <a:miter/>
              <a:headEnd/>
              <a:tailEnd/>
            </a:ln>
          </xdr:spPr>
          <xdr:style>
            <a:lnRef idx="2">
              <a:srgbClr val="000000"/>
            </a:lnRef>
            <a:fillRef idx="1">
              <a:srgbClr val="000000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/>
            <a:lstStyle/>
            <a:p>
              <a:endParaRPr kumimoji="1" lang="ja-JP" altLang="en-US"/>
            </a:p>
          </xdr:txBody>
        </xdr:sp>
      </xdr:grpSp>
    </xdr:grpSp>
    <xdr:clientData/>
  </xdr:twoCellAnchor>
  <xdr:twoCellAnchor>
    <xdr:from xmlns:xdr="http://schemas.openxmlformats.org/drawingml/2006/spreadsheetDrawing">
      <xdr:col>3</xdr:col>
      <xdr:colOff>57150</xdr:colOff>
      <xdr:row>26</xdr:row>
      <xdr:rowOff>29845</xdr:rowOff>
    </xdr:from>
    <xdr:to xmlns:xdr="http://schemas.openxmlformats.org/drawingml/2006/spreadsheetDrawing">
      <xdr:col>3</xdr:col>
      <xdr:colOff>158750</xdr:colOff>
      <xdr:row>27</xdr:row>
      <xdr:rowOff>368935</xdr:rowOff>
    </xdr:to>
    <xdr:sp macro="" textlink="">
      <xdr:nvSpPr>
        <xdr:cNvPr id="25" name="図形 50"/>
        <xdr:cNvSpPr/>
      </xdr:nvSpPr>
      <xdr:spPr>
        <a:xfrm>
          <a:off x="912495" y="8424545"/>
          <a:ext cx="101600" cy="72009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21600" y="0"/>
              </a:moveTo>
              <a:cubicBezTo>
                <a:pt x="18073" y="895"/>
                <a:pt x="14546" y="1791"/>
                <a:pt x="11020" y="3583"/>
              </a:cubicBezTo>
              <a:cubicBezTo>
                <a:pt x="7493" y="5375"/>
                <a:pt x="440" y="8460"/>
                <a:pt x="440" y="10849"/>
              </a:cubicBezTo>
              <a:cubicBezTo>
                <a:pt x="440" y="13238"/>
                <a:pt x="7053" y="16324"/>
                <a:pt x="10138" y="18016"/>
              </a:cubicBezTo>
              <a:cubicBezTo>
                <a:pt x="13224" y="19708"/>
                <a:pt x="17191" y="20604"/>
                <a:pt x="21159" y="21500"/>
              </a:cubicBezTo>
            </a:path>
          </a:pathLst>
        </a:custGeom>
        <a:noFill/>
        <a:ln w="25400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style>
        <a:lnRef idx="2">
          <a:srgbClr val="000000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24</xdr:col>
      <xdr:colOff>115570</xdr:colOff>
      <xdr:row>26</xdr:row>
      <xdr:rowOff>0</xdr:rowOff>
    </xdr:from>
    <xdr:to xmlns:xdr="http://schemas.openxmlformats.org/drawingml/2006/spreadsheetDrawing">
      <xdr:col>24</xdr:col>
      <xdr:colOff>217805</xdr:colOff>
      <xdr:row>27</xdr:row>
      <xdr:rowOff>356870</xdr:rowOff>
    </xdr:to>
    <xdr:sp macro="" textlink="">
      <xdr:nvSpPr>
        <xdr:cNvPr id="26" name="図形 53"/>
        <xdr:cNvSpPr/>
      </xdr:nvSpPr>
      <xdr:spPr>
        <a:xfrm rot="10800000">
          <a:off x="6691630" y="8394700"/>
          <a:ext cx="102235" cy="7378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21600" y="0"/>
              </a:moveTo>
              <a:cubicBezTo>
                <a:pt x="18073" y="895"/>
                <a:pt x="14546" y="1791"/>
                <a:pt x="11020" y="3583"/>
              </a:cubicBezTo>
              <a:cubicBezTo>
                <a:pt x="7493" y="5375"/>
                <a:pt x="440" y="8460"/>
                <a:pt x="440" y="10849"/>
              </a:cubicBezTo>
              <a:cubicBezTo>
                <a:pt x="440" y="13238"/>
                <a:pt x="7053" y="16324"/>
                <a:pt x="10138" y="18016"/>
              </a:cubicBezTo>
              <a:cubicBezTo>
                <a:pt x="13224" y="19708"/>
                <a:pt x="17191" y="20604"/>
                <a:pt x="21159" y="21500"/>
              </a:cubicBezTo>
            </a:path>
          </a:pathLst>
        </a:custGeom>
        <a:noFill/>
        <a:ln w="25400" cap="flat" cmpd="sng">
          <a:solidFill>
            <a:sysClr val="windowText" lastClr="000000"/>
          </a:solidFill>
          <a:prstDash val="solid"/>
          <a:miter/>
          <a:headEnd/>
          <a:tailEnd/>
        </a:ln>
      </xdr:spPr>
      <xdr:style>
        <a:lnRef idx="2">
          <a:srgbClr val="000000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31</xdr:col>
      <xdr:colOff>204470</xdr:colOff>
      <xdr:row>97</xdr:row>
      <xdr:rowOff>70485</xdr:rowOff>
    </xdr:from>
    <xdr:to xmlns:xdr="http://schemas.openxmlformats.org/drawingml/2006/spreadsheetDrawing">
      <xdr:col>38</xdr:col>
      <xdr:colOff>114300</xdr:colOff>
      <xdr:row>98</xdr:row>
      <xdr:rowOff>321310</xdr:rowOff>
    </xdr:to>
    <xdr:grpSp>
      <xdr:nvGrpSpPr>
        <xdr:cNvPr id="32" name="グループ 58"/>
        <xdr:cNvGrpSpPr/>
      </xdr:nvGrpSpPr>
      <xdr:grpSpPr>
        <a:xfrm>
          <a:off x="8687435" y="33706435"/>
          <a:ext cx="1816735" cy="631825"/>
          <a:chOff x="8601465" y="33147407"/>
          <a:chExt cx="1097529" cy="634050"/>
        </a:xfrm>
      </xdr:grpSpPr>
      <xdr:sp macro="" textlink="">
        <xdr:nvSpPr>
          <xdr:cNvPr id="33" name="楕円 56"/>
          <xdr:cNvSpPr/>
        </xdr:nvSpPr>
        <xdr:spPr>
          <a:xfrm>
            <a:off x="8601465" y="33147407"/>
            <a:ext cx="1073694" cy="634050"/>
          </a:xfrm>
          <a:prstGeom prst="ellipse">
            <a:avLst/>
          </a:prstGeom>
          <a:solidFill>
            <a:schemeClr val="bg1"/>
          </a:solidFill>
          <a:ln w="38100" cap="flat" cmpd="sng" algn="ctr">
            <a:solidFill>
              <a:schemeClr val="accent2">
                <a:lumMod val="75000"/>
              </a:schemeClr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 sz="1400">
              <a:solidFill>
                <a:schemeClr val="tx1"/>
              </a:solidFill>
            </a:endParaRPr>
          </a:p>
        </xdr:txBody>
      </xdr:sp>
      <xdr:sp macro="" textlink="">
        <xdr:nvSpPr>
          <xdr:cNvPr id="34" name="テキスト 57"/>
          <xdr:cNvSpPr txBox="1"/>
        </xdr:nvSpPr>
        <xdr:spPr>
          <a:xfrm>
            <a:off x="8693016" y="33202826"/>
            <a:ext cx="1005978" cy="5248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 b="1"/>
              <a:t>一番低い額</a:t>
            </a:r>
            <a:endParaRPr kumimoji="1" lang="ja-JP" altLang="en-US" sz="2000" b="1"/>
          </a:p>
        </xdr:txBody>
      </xdr:sp>
    </xdr:grpSp>
    <xdr:clientData/>
  </xdr:twoCellAnchor>
  <xdr:twoCellAnchor>
    <xdr:from xmlns:xdr="http://schemas.openxmlformats.org/drawingml/2006/spreadsheetDrawing">
      <xdr:col>68</xdr:col>
      <xdr:colOff>81280</xdr:colOff>
      <xdr:row>2</xdr:row>
      <xdr:rowOff>68580</xdr:rowOff>
    </xdr:from>
    <xdr:to xmlns:xdr="http://schemas.openxmlformats.org/drawingml/2006/spreadsheetDrawing">
      <xdr:col>89</xdr:col>
      <xdr:colOff>79375</xdr:colOff>
      <xdr:row>6</xdr:row>
      <xdr:rowOff>207645</xdr:rowOff>
    </xdr:to>
    <xdr:grpSp>
      <xdr:nvGrpSpPr>
        <xdr:cNvPr id="36" name="グループ 41"/>
        <xdr:cNvGrpSpPr/>
      </xdr:nvGrpSpPr>
      <xdr:grpSpPr>
        <a:xfrm>
          <a:off x="18529300" y="830580"/>
          <a:ext cx="5718810" cy="1421765"/>
          <a:chOff x="12459340" y="1189182"/>
          <a:chExt cx="5817013" cy="821266"/>
        </a:xfrm>
      </xdr:grpSpPr>
      <xdr:sp macro="" textlink="">
        <xdr:nvSpPr>
          <xdr:cNvPr id="37" name="四角形 32"/>
          <xdr:cNvSpPr/>
        </xdr:nvSpPr>
        <xdr:spPr>
          <a:xfrm>
            <a:off x="12459340" y="1189182"/>
            <a:ext cx="5817013" cy="821266"/>
          </a:xfrm>
          <a:prstGeom prst="rect">
            <a:avLst/>
          </a:prstGeom>
          <a:solidFill>
            <a:schemeClr val="bg1"/>
          </a:solidFill>
          <a:ln w="12700" cap="flat" cmpd="sng" algn="ctr"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>
              <a:solidFill>
                <a:srgbClr val="FF0000"/>
              </a:solidFill>
            </a:endParaRPr>
          </a:p>
        </xdr:txBody>
      </xdr:sp>
      <xdr:sp macro="" textlink="">
        <xdr:nvSpPr>
          <xdr:cNvPr id="38" name="テキスト 35"/>
          <xdr:cNvSpPr txBox="1"/>
        </xdr:nvSpPr>
        <xdr:spPr>
          <a:xfrm>
            <a:off x="13510281" y="1365171"/>
            <a:ext cx="4515255" cy="5875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>
                <a:solidFill>
                  <a:srgbClr val="FF0000"/>
                </a:solidFill>
              </a:rPr>
              <a:t>店舗名は必ず最初に入力してください。</a:t>
            </a:r>
            <a:endParaRPr kumimoji="1" lang="ja-JP" altLang="en-US" sz="2000">
              <a:solidFill>
                <a:srgbClr val="FF0000"/>
              </a:solidFill>
            </a:endParaRPr>
          </a:p>
          <a:p>
            <a:r>
              <a:rPr kumimoji="1" lang="ja-JP" altLang="en-US" sz="2000">
                <a:solidFill>
                  <a:srgbClr val="FF0000"/>
                </a:solidFill>
              </a:rPr>
              <a:t>未入力だとエラーになります。</a:t>
            </a:r>
            <a:endParaRPr kumimoji="1" lang="ja-JP" altLang="en-US" sz="2000">
              <a:solidFill>
                <a:srgbClr val="FF0000"/>
              </a:solidFill>
            </a:endParaRPr>
          </a:p>
        </xdr:txBody>
      </xdr:sp>
      <xdr:sp macro="" textlink="">
        <xdr:nvSpPr>
          <xdr:cNvPr id="39" name="図形 37"/>
          <xdr:cNvSpPr/>
        </xdr:nvSpPr>
        <xdr:spPr>
          <a:xfrm>
            <a:off x="12793312" y="1534504"/>
            <a:ext cx="470215" cy="169333"/>
          </a:xfrm>
          <a:prstGeom prst="leftArrow">
            <a:avLst/>
          </a:prstGeom>
          <a:solidFill>
            <a:schemeClr val="tx1"/>
          </a:solidFill>
          <a:ln w="25400" cap="flat" cmpd="sng">
            <a:solidFill>
              <a:sysClr val="windowText" lastClr="000000"/>
            </a:solidFill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 xmlns:xdr="http://schemas.openxmlformats.org/drawingml/2006/spreadsheetDrawing">
      <xdr:col>68</xdr:col>
      <xdr:colOff>101600</xdr:colOff>
      <xdr:row>15</xdr:row>
      <xdr:rowOff>216535</xdr:rowOff>
    </xdr:from>
    <xdr:to xmlns:xdr="http://schemas.openxmlformats.org/drawingml/2006/spreadsheetDrawing">
      <xdr:col>89</xdr:col>
      <xdr:colOff>45085</xdr:colOff>
      <xdr:row>26</xdr:row>
      <xdr:rowOff>194310</xdr:rowOff>
    </xdr:to>
    <xdr:grpSp>
      <xdr:nvGrpSpPr>
        <xdr:cNvPr id="41" name="グループ 39"/>
        <xdr:cNvGrpSpPr/>
      </xdr:nvGrpSpPr>
      <xdr:grpSpPr>
        <a:xfrm>
          <a:off x="18549620" y="5055235"/>
          <a:ext cx="5664200" cy="3533775"/>
          <a:chOff x="12480196" y="6891957"/>
          <a:chExt cx="5761216" cy="3533588"/>
        </a:xfrm>
      </xdr:grpSpPr>
      <xdr:sp macro="" textlink="">
        <xdr:nvSpPr>
          <xdr:cNvPr id="42" name="四角形 43"/>
          <xdr:cNvSpPr/>
        </xdr:nvSpPr>
        <xdr:spPr>
          <a:xfrm>
            <a:off x="12480196" y="6891957"/>
            <a:ext cx="5761216" cy="3533588"/>
          </a:xfrm>
          <a:prstGeom prst="rect">
            <a:avLst/>
          </a:prstGeom>
          <a:solidFill>
            <a:schemeClr val="bg1"/>
          </a:solidFill>
          <a:ln w="12700" cap="flat" cmpd="sng" algn="ctr">
            <a:solidFill>
              <a:schemeClr val="accent1">
                <a:lumMod val="75000"/>
              </a:schemeClr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43" name="テキスト 44"/>
          <xdr:cNvSpPr txBox="1"/>
        </xdr:nvSpPr>
        <xdr:spPr>
          <a:xfrm>
            <a:off x="15839957" y="7147451"/>
            <a:ext cx="2298799" cy="14791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入力対象外です。入力内容によって範囲が変わります。</a:t>
            </a:r>
            <a:endParaRPr kumimoji="1" lang="ja-JP" altLang="en-US" sz="2000"/>
          </a:p>
        </xdr:txBody>
      </xdr:sp>
      <xdr:sp macro="" textlink="">
        <xdr:nvSpPr>
          <xdr:cNvPr id="44" name="図形 45"/>
          <xdr:cNvSpPr/>
        </xdr:nvSpPr>
        <xdr:spPr>
          <a:xfrm>
            <a:off x="15157929" y="7595687"/>
            <a:ext cx="416043" cy="262964"/>
          </a:xfrm>
          <a:prstGeom prst="leftArrow">
            <a:avLst/>
          </a:prstGeom>
          <a:solidFill>
            <a:schemeClr val="tx1"/>
          </a:solidFill>
          <a:ln w="25400" cap="flat" cmpd="sng">
            <a:noFill/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  <xdr:sp macro="" textlink="">
        <xdr:nvSpPr>
          <xdr:cNvPr id="45" name="四角形 58"/>
          <xdr:cNvSpPr/>
        </xdr:nvSpPr>
        <xdr:spPr>
          <a:xfrm>
            <a:off x="12942556" y="7274451"/>
            <a:ext cx="1800685" cy="1050365"/>
          </a:xfrm>
          <a:prstGeom prst="rect">
            <a:avLst/>
          </a:prstGeom>
          <a:pattFill prst="dkDnDiag">
            <a:fgClr>
              <a:schemeClr val="bg1"/>
            </a:fgClr>
            <a:bgClr>
              <a:srgbClr val="000000"/>
            </a:bgClr>
          </a:pattFill>
          <a:ln w="127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46" name="四角形 59"/>
          <xdr:cNvSpPr/>
        </xdr:nvSpPr>
        <xdr:spPr>
          <a:xfrm>
            <a:off x="12966392" y="8903040"/>
            <a:ext cx="1800685" cy="1050364"/>
          </a:xfrm>
          <a:prstGeom prst="rect">
            <a:avLst/>
          </a:prstGeom>
          <a:solidFill>
            <a:srgbClr val="FFA6A6"/>
          </a:solidFill>
          <a:ln w="1270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  <xdr:sp macro="" textlink="">
        <xdr:nvSpPr>
          <xdr:cNvPr id="47" name="テキスト 61"/>
          <xdr:cNvSpPr txBox="1"/>
        </xdr:nvSpPr>
        <xdr:spPr>
          <a:xfrm>
            <a:off x="15829123" y="8798451"/>
            <a:ext cx="2298798" cy="147917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2000"/>
              <a:t>入力ミスがあります。入力済箇所を見直してください。</a:t>
            </a:r>
            <a:endParaRPr kumimoji="1" lang="ja-JP" altLang="en-US" sz="2000"/>
          </a:p>
        </xdr:txBody>
      </xdr:sp>
      <xdr:sp macro="" textlink="">
        <xdr:nvSpPr>
          <xdr:cNvPr id="48" name="図形 62"/>
          <xdr:cNvSpPr/>
        </xdr:nvSpPr>
        <xdr:spPr>
          <a:xfrm>
            <a:off x="15147636" y="9248181"/>
            <a:ext cx="415230" cy="262964"/>
          </a:xfrm>
          <a:prstGeom prst="leftArrow">
            <a:avLst/>
          </a:prstGeom>
          <a:solidFill>
            <a:schemeClr val="tx1"/>
          </a:solidFill>
          <a:ln w="25400" cap="flat" cmpd="sng">
            <a:noFill/>
            <a:prstDash val="solid"/>
            <a:miter/>
            <a:headEnd/>
            <a:tailE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91439" tIns="45719" rIns="91439" bIns="45719"/>
          <a:lstStyle/>
          <a:p>
            <a:endParaRPr kumimoji="1" lang="ja-JP" altLang="en-US"/>
          </a:p>
        </xdr:txBody>
      </xdr:sp>
    </xdr:grpSp>
    <xdr:clientData/>
  </xdr:twoCellAnchor>
  <xdr:twoCellAnchor>
    <xdr:from xmlns:xdr="http://schemas.openxmlformats.org/drawingml/2006/spreadsheetDrawing">
      <xdr:col>39</xdr:col>
      <xdr:colOff>272415</xdr:colOff>
      <xdr:row>0</xdr:row>
      <xdr:rowOff>144780</xdr:rowOff>
    </xdr:from>
    <xdr:to xmlns:xdr="http://schemas.openxmlformats.org/drawingml/2006/spreadsheetDrawing">
      <xdr:col>43</xdr:col>
      <xdr:colOff>146685</xdr:colOff>
      <xdr:row>2</xdr:row>
      <xdr:rowOff>278130</xdr:rowOff>
    </xdr:to>
    <xdr:grpSp>
      <xdr:nvGrpSpPr>
        <xdr:cNvPr id="49" name="グループ 48"/>
        <xdr:cNvGrpSpPr/>
      </xdr:nvGrpSpPr>
      <xdr:grpSpPr>
        <a:xfrm>
          <a:off x="10934700" y="144780"/>
          <a:ext cx="963930" cy="895350"/>
          <a:chOff x="11129683" y="161365"/>
          <a:chExt cx="981059" cy="976338"/>
        </a:xfrm>
      </xdr:grpSpPr>
      <xdr:sp macro="" textlink="">
        <xdr:nvSpPr>
          <xdr:cNvPr id="50" name="テキスト 49"/>
          <xdr:cNvSpPr txBox="1"/>
        </xdr:nvSpPr>
        <xdr:spPr>
          <a:xfrm>
            <a:off x="11198481" y="161365"/>
            <a:ext cx="912261" cy="9714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7200"/>
              <a:t>B</a:t>
            </a:r>
            <a:endParaRPr kumimoji="1" lang="ja-JP" altLang="en-US" sz="7200"/>
          </a:p>
        </xdr:txBody>
      </xdr:sp>
      <xdr:sp macro="" textlink="">
        <xdr:nvSpPr>
          <xdr:cNvPr id="51" name="テキスト 50"/>
          <xdr:cNvSpPr txBox="1"/>
        </xdr:nvSpPr>
        <xdr:spPr>
          <a:xfrm>
            <a:off x="11129683" y="161365"/>
            <a:ext cx="912260" cy="9763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r>
              <a:rPr kumimoji="1" lang="ja-JP" altLang="en-US" sz="7200">
                <a:solidFill>
                  <a:srgbClr val="FF0000"/>
                </a:solidFill>
              </a:rPr>
              <a:t>B</a:t>
            </a:r>
            <a:endParaRPr kumimoji="1" lang="ja-JP" altLang="en-US" sz="72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111"/>
  <sheetViews>
    <sheetView showGridLines="0" tabSelected="1" view="pageBreakPreview" zoomScale="55" zoomScaleNormal="55" zoomScaleSheetLayoutView="55" workbookViewId="0"/>
  </sheetViews>
  <sheetFormatPr defaultRowHeight="30" customHeight="1"/>
  <cols>
    <col min="1" max="1" width="2.08203125" style="1" customWidth="1"/>
    <col min="2" max="3" width="4.58203125" style="1" customWidth="1"/>
    <col min="4" max="43" width="3.58203125" style="1" customWidth="1"/>
    <col min="44" max="44" width="2.08203125" style="1" customWidth="1"/>
    <col min="45" max="45" width="3.58203125" style="1" customWidth="1"/>
    <col min="46" max="68" width="3.58203125" style="1" hidden="1" customWidth="1"/>
    <col min="69" max="256" width="3.58203125" style="1" customWidth="1"/>
    <col min="257" max="16384" width="3.58203125" customWidth="1"/>
  </cols>
  <sheetData>
    <row r="2" spans="2:256" ht="30" customHeight="1">
      <c r="B2" s="3" t="s">
        <v>89</v>
      </c>
      <c r="C2" s="29"/>
      <c r="D2" s="29"/>
      <c r="E2" s="59"/>
      <c r="F2" s="77" t="s">
        <v>94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76"/>
      <c r="AE2" s="170" t="s">
        <v>18</v>
      </c>
      <c r="AF2" s="175"/>
      <c r="AG2" s="175"/>
      <c r="AH2" s="175"/>
      <c r="AI2" s="175"/>
      <c r="AJ2" s="175"/>
      <c r="AK2" s="175"/>
      <c r="AL2" s="175"/>
      <c r="AM2" s="175"/>
      <c r="AN2" s="175"/>
      <c r="AO2" s="203"/>
      <c r="AP2" s="203"/>
      <c r="AQ2" s="209"/>
      <c r="AV2" s="56"/>
      <c r="AW2" s="56"/>
      <c r="AX2" s="56"/>
      <c r="AY2" s="56"/>
      <c r="AZ2" s="56"/>
      <c r="BA2" s="55"/>
      <c r="BB2" s="55"/>
      <c r="BC2" s="55"/>
      <c r="BD2" s="55"/>
      <c r="BE2" s="55"/>
      <c r="BH2" s="1" t="s">
        <v>64</v>
      </c>
    </row>
    <row r="3" spans="2:256" ht="30" customHeight="1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171"/>
      <c r="AF3" s="176"/>
      <c r="AG3" s="176"/>
      <c r="AH3" s="176"/>
      <c r="AI3" s="176"/>
      <c r="AJ3" s="176"/>
      <c r="AK3" s="176"/>
      <c r="AL3" s="176"/>
      <c r="AM3" s="176"/>
      <c r="AN3" s="176"/>
      <c r="AO3" s="204"/>
      <c r="AP3" s="204"/>
      <c r="AQ3" s="210"/>
      <c r="AZ3" s="240"/>
      <c r="BA3" s="240"/>
      <c r="BB3" s="240"/>
      <c r="BC3" s="240"/>
      <c r="BD3" s="240"/>
      <c r="BE3" s="240"/>
      <c r="BH3" s="258">
        <v>44588</v>
      </c>
      <c r="BI3" s="258"/>
      <c r="BJ3" s="258"/>
      <c r="BK3" s="258"/>
      <c r="BL3" s="258"/>
      <c r="BM3" s="258"/>
    </row>
    <row r="4" spans="2:256" ht="15.5" customHeight="1">
      <c r="AH4" s="56"/>
      <c r="AI4" s="56"/>
      <c r="AJ4" s="56"/>
      <c r="AK4" s="56"/>
      <c r="AL4" s="56"/>
      <c r="AM4" s="56"/>
      <c r="AN4" s="56"/>
      <c r="AO4" s="56"/>
      <c r="AP4" s="56"/>
      <c r="AQ4" s="56"/>
      <c r="AV4" s="234"/>
      <c r="AW4" s="234"/>
      <c r="AX4" s="234"/>
      <c r="AY4" s="234"/>
      <c r="AZ4" s="240"/>
      <c r="BA4" s="240"/>
      <c r="BB4" s="240"/>
      <c r="BC4" s="240"/>
      <c r="BD4" s="240"/>
      <c r="BE4" s="240"/>
      <c r="BH4" s="258">
        <v>44589</v>
      </c>
      <c r="BI4" s="258"/>
      <c r="BJ4" s="258"/>
      <c r="BK4" s="258"/>
      <c r="BL4" s="258"/>
      <c r="BM4" s="258"/>
    </row>
    <row r="5" spans="2:256" ht="40" customHeight="1">
      <c r="B5" s="5" t="s">
        <v>98</v>
      </c>
      <c r="C5" s="5"/>
      <c r="D5" s="5"/>
      <c r="E5" s="5"/>
      <c r="F5" s="5"/>
      <c r="G5" s="5"/>
      <c r="H5" s="89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211"/>
      <c r="AV5" s="234"/>
      <c r="BH5" s="258">
        <v>44590</v>
      </c>
      <c r="BI5" s="258"/>
      <c r="BJ5" s="258"/>
      <c r="BK5" s="258"/>
      <c r="BL5" s="258"/>
      <c r="BM5" s="258"/>
    </row>
    <row r="6" spans="2:256" ht="15.5" customHeight="1">
      <c r="AH6" s="56"/>
      <c r="AI6" s="56"/>
      <c r="AJ6" s="56"/>
      <c r="AK6" s="56"/>
      <c r="AL6" s="56"/>
      <c r="AM6" s="56"/>
      <c r="AN6" s="56"/>
      <c r="AO6" s="56"/>
      <c r="AP6" s="56"/>
      <c r="AQ6" s="56"/>
      <c r="AV6" s="235"/>
      <c r="AW6" s="235"/>
      <c r="AX6" s="235"/>
      <c r="AY6" s="235"/>
      <c r="AZ6" s="241"/>
      <c r="BA6" s="241"/>
      <c r="BB6" s="241"/>
      <c r="BC6" s="241"/>
      <c r="BD6" s="241"/>
      <c r="BE6" s="241"/>
      <c r="BH6" s="258">
        <v>44591</v>
      </c>
      <c r="BI6" s="258"/>
      <c r="BJ6" s="258"/>
      <c r="BK6" s="258"/>
      <c r="BL6" s="258"/>
      <c r="BM6" s="258"/>
    </row>
    <row r="7" spans="2:256" ht="30" customHeight="1">
      <c r="B7" s="6" t="s">
        <v>78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212"/>
      <c r="AV7" s="235"/>
      <c r="AW7" s="235"/>
      <c r="AX7" s="235"/>
      <c r="AY7" s="235"/>
      <c r="AZ7" s="241"/>
      <c r="BA7" s="241"/>
      <c r="BB7" s="241"/>
      <c r="BC7" s="241"/>
      <c r="BD7" s="241"/>
      <c r="BE7" s="241"/>
      <c r="BH7" s="258">
        <v>44592</v>
      </c>
      <c r="BI7" s="258"/>
      <c r="BJ7" s="258"/>
      <c r="BK7" s="258"/>
      <c r="BL7" s="258"/>
      <c r="BM7" s="258"/>
    </row>
    <row r="8" spans="2:256" ht="10" customHeight="1">
      <c r="B8" s="7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54"/>
      <c r="AI8" s="54"/>
      <c r="AJ8" s="54"/>
      <c r="AK8" s="54"/>
      <c r="AL8" s="54"/>
      <c r="AM8" s="54"/>
      <c r="AN8" s="54"/>
      <c r="AO8" s="54"/>
      <c r="AP8" s="54"/>
      <c r="AQ8" s="213"/>
      <c r="AV8" s="235"/>
      <c r="AW8" s="235"/>
      <c r="AX8" s="235"/>
      <c r="AY8" s="235"/>
      <c r="AZ8" s="241"/>
      <c r="BA8" s="241"/>
      <c r="BB8" s="241"/>
      <c r="BC8" s="241"/>
      <c r="BD8" s="241"/>
      <c r="BE8" s="241"/>
      <c r="BH8" s="258">
        <v>44593</v>
      </c>
      <c r="BI8" s="258"/>
      <c r="BJ8" s="258"/>
      <c r="BK8" s="258"/>
      <c r="BL8" s="258"/>
      <c r="BM8" s="258"/>
    </row>
    <row r="9" spans="2:256" ht="30" customHeight="1">
      <c r="B9" s="8"/>
      <c r="E9" s="60"/>
      <c r="F9" s="78"/>
      <c r="G9" s="87"/>
      <c r="I9" s="34" t="s">
        <v>12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AA9" s="60"/>
      <c r="AB9" s="78"/>
      <c r="AC9" s="87"/>
      <c r="AE9" s="34" t="s">
        <v>13</v>
      </c>
      <c r="AF9" s="34"/>
      <c r="AG9" s="34"/>
      <c r="AH9" s="34"/>
      <c r="AI9" s="34"/>
      <c r="AJ9" s="34"/>
      <c r="AK9" s="34"/>
      <c r="AL9" s="34"/>
      <c r="AM9" s="34"/>
      <c r="AN9" s="34"/>
      <c r="AO9" s="152"/>
      <c r="AP9" s="56"/>
      <c r="AQ9" s="214"/>
      <c r="AW9" s="56"/>
      <c r="AX9" s="56"/>
      <c r="AY9" s="238" t="s">
        <v>69</v>
      </c>
      <c r="AZ9" s="242">
        <f>IF(AA9="✓",1,0)</f>
        <v>0</v>
      </c>
      <c r="BA9" s="249"/>
      <c r="BB9" s="249"/>
      <c r="BC9" s="249"/>
      <c r="BD9" s="249"/>
      <c r="BE9" s="253"/>
      <c r="BH9" s="258">
        <v>44594</v>
      </c>
      <c r="BI9" s="258"/>
      <c r="BJ9" s="258"/>
      <c r="BK9" s="258"/>
      <c r="BL9" s="258"/>
      <c r="BM9" s="258"/>
    </row>
    <row r="10" spans="2:256" ht="30" customHeight="1">
      <c r="B10" s="8"/>
      <c r="E10" s="61"/>
      <c r="F10" s="79"/>
      <c r="G10" s="88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AA10" s="61"/>
      <c r="AB10" s="79"/>
      <c r="AC10" s="88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152"/>
      <c r="AP10" s="205"/>
      <c r="AQ10" s="214"/>
      <c r="AV10" s="236"/>
      <c r="AW10" s="236"/>
      <c r="AX10" s="236"/>
      <c r="AY10" s="236"/>
      <c r="AZ10" s="243"/>
      <c r="BA10" s="243"/>
      <c r="BB10" s="243"/>
      <c r="BC10" s="243"/>
      <c r="BD10" s="243"/>
      <c r="BE10" s="243"/>
      <c r="BH10" s="258">
        <v>44595</v>
      </c>
      <c r="BI10" s="258"/>
      <c r="BJ10" s="258"/>
      <c r="BK10" s="258"/>
      <c r="BL10" s="258"/>
      <c r="BM10" s="258"/>
    </row>
    <row r="11" spans="2:256" ht="10" customHeight="1">
      <c r="B11" s="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179"/>
      <c r="AI11" s="179"/>
      <c r="AJ11" s="179"/>
      <c r="AK11" s="179"/>
      <c r="AL11" s="179"/>
      <c r="AM11" s="179"/>
      <c r="AN11" s="179"/>
      <c r="AO11" s="179"/>
      <c r="AP11" s="179"/>
      <c r="AQ11" s="215"/>
      <c r="AV11" s="236"/>
      <c r="AW11" s="236"/>
      <c r="AX11" s="236"/>
      <c r="AY11" s="236"/>
      <c r="AZ11" s="243"/>
      <c r="BA11" s="243"/>
      <c r="BB11" s="243"/>
      <c r="BC11" s="243"/>
      <c r="BD11" s="243"/>
      <c r="BE11" s="243"/>
      <c r="BH11" s="258">
        <v>44596</v>
      </c>
      <c r="BI11" s="258"/>
      <c r="BJ11" s="258"/>
      <c r="BK11" s="258"/>
      <c r="BL11" s="258"/>
      <c r="BM11" s="258"/>
    </row>
    <row r="12" spans="2:256" ht="20" customHeight="1"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V12" s="235"/>
      <c r="AW12" s="235"/>
      <c r="AX12" s="235"/>
      <c r="AY12" s="235"/>
      <c r="AZ12" s="241"/>
      <c r="BA12" s="241"/>
      <c r="BB12" s="241"/>
      <c r="BC12" s="241"/>
      <c r="BD12" s="241"/>
      <c r="BE12" s="241"/>
      <c r="BH12" s="258">
        <v>44597</v>
      </c>
      <c r="BI12" s="258"/>
      <c r="BJ12" s="258"/>
      <c r="BK12" s="258"/>
      <c r="BL12" s="258"/>
      <c r="BM12" s="258"/>
    </row>
    <row r="13" spans="2:256" ht="30" customHeight="1">
      <c r="B13" s="6" t="s">
        <v>77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212"/>
      <c r="AZ13" s="1" t="s">
        <v>4</v>
      </c>
      <c r="BH13" s="258">
        <v>44598</v>
      </c>
      <c r="BI13" s="258"/>
      <c r="BJ13" s="258"/>
      <c r="BK13" s="258"/>
      <c r="BL13" s="258"/>
      <c r="BM13" s="258"/>
      <c r="IQ13" s="233"/>
      <c r="IR13" s="233"/>
      <c r="IS13" s="233"/>
      <c r="IT13" s="233"/>
      <c r="IU13" s="233"/>
      <c r="IV13" s="233"/>
    </row>
    <row r="14" spans="2:256" ht="30" customHeight="1">
      <c r="B14" s="7"/>
      <c r="C14" s="31"/>
      <c r="D14" s="31"/>
      <c r="E14" s="31"/>
      <c r="F14" s="31"/>
      <c r="G14" s="31"/>
      <c r="H14" s="31"/>
      <c r="I14" s="31"/>
      <c r="J14" s="31"/>
      <c r="K14" s="31"/>
      <c r="L14" s="101" t="s">
        <v>8</v>
      </c>
      <c r="M14" s="31"/>
      <c r="N14" s="31"/>
      <c r="O14" s="31"/>
      <c r="P14" s="31"/>
      <c r="Q14" s="31"/>
      <c r="R14" s="31"/>
      <c r="S14" s="31"/>
      <c r="T14" s="31"/>
      <c r="U14" s="31"/>
      <c r="V14" s="101" t="s">
        <v>57</v>
      </c>
      <c r="W14" s="31"/>
      <c r="X14" s="10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101" t="s">
        <v>70</v>
      </c>
      <c r="AK14" s="31"/>
      <c r="AL14" s="31"/>
      <c r="AM14" s="31"/>
      <c r="AN14" s="31"/>
      <c r="AO14" s="31"/>
      <c r="AP14" s="31"/>
      <c r="AQ14" s="216"/>
      <c r="AZ14" s="244" t="s">
        <v>50</v>
      </c>
      <c r="BH14" s="258">
        <v>44599</v>
      </c>
      <c r="BI14" s="258"/>
      <c r="BJ14" s="258"/>
      <c r="BK14" s="258"/>
      <c r="BL14" s="258"/>
      <c r="BM14" s="258"/>
      <c r="IQ14" s="233"/>
      <c r="IR14" s="233"/>
      <c r="IS14" s="233"/>
      <c r="IT14" s="233"/>
      <c r="IU14" s="233"/>
      <c r="IV14" s="233"/>
    </row>
    <row r="15" spans="2:256" ht="30" customHeight="1">
      <c r="B15" s="8"/>
      <c r="C15" s="33" t="s">
        <v>39</v>
      </c>
      <c r="D15" s="34"/>
      <c r="E15" s="34"/>
      <c r="F15" s="34"/>
      <c r="G15" s="34"/>
      <c r="I15" s="92" t="s">
        <v>7</v>
      </c>
      <c r="J15" s="92"/>
      <c r="L15" s="102"/>
      <c r="M15" s="107"/>
      <c r="N15" s="107"/>
      <c r="O15" s="107"/>
      <c r="P15" s="107"/>
      <c r="Q15" s="107"/>
      <c r="R15" s="132"/>
      <c r="S15" s="34" t="s">
        <v>60</v>
      </c>
      <c r="T15" s="34"/>
      <c r="U15" s="34"/>
      <c r="V15" s="102"/>
      <c r="W15" s="107"/>
      <c r="X15" s="107"/>
      <c r="Y15" s="107"/>
      <c r="Z15" s="107"/>
      <c r="AA15" s="107"/>
      <c r="AB15" s="132"/>
      <c r="AC15" s="34" t="s">
        <v>55</v>
      </c>
      <c r="AD15" s="34"/>
      <c r="AE15" s="34"/>
      <c r="AG15" s="92" t="s">
        <v>7</v>
      </c>
      <c r="AH15" s="92"/>
      <c r="AJ15" s="73" t="str">
        <f>IF(OR(L15="",V15=""),"",DATEDIF(L15,V15,"D")+1)</f>
        <v/>
      </c>
      <c r="AK15" s="83"/>
      <c r="AL15" s="83"/>
      <c r="AM15" s="83"/>
      <c r="AN15" s="83"/>
      <c r="AO15" s="83"/>
      <c r="AP15" s="206"/>
      <c r="AQ15" s="217"/>
      <c r="AZ15" s="245"/>
      <c r="BH15" s="258">
        <v>44600</v>
      </c>
      <c r="BI15" s="258"/>
      <c r="BJ15" s="258"/>
      <c r="BK15" s="258"/>
      <c r="BL15" s="258"/>
      <c r="BM15" s="258"/>
      <c r="IQ15" s="233"/>
      <c r="IR15" s="233"/>
      <c r="IS15" s="233"/>
      <c r="IT15" s="233"/>
      <c r="IU15" s="233"/>
      <c r="IV15" s="233"/>
    </row>
    <row r="16" spans="2:256" ht="30" customHeight="1">
      <c r="B16" s="8"/>
      <c r="C16" s="34"/>
      <c r="D16" s="34"/>
      <c r="E16" s="34"/>
      <c r="F16" s="34"/>
      <c r="G16" s="34"/>
      <c r="I16" s="92"/>
      <c r="J16" s="92"/>
      <c r="L16" s="103"/>
      <c r="M16" s="108"/>
      <c r="N16" s="108"/>
      <c r="O16" s="108"/>
      <c r="P16" s="108"/>
      <c r="Q16" s="108"/>
      <c r="R16" s="133"/>
      <c r="S16" s="34"/>
      <c r="T16" s="34"/>
      <c r="U16" s="34"/>
      <c r="V16" s="103"/>
      <c r="W16" s="108"/>
      <c r="X16" s="108"/>
      <c r="Y16" s="108"/>
      <c r="Z16" s="108"/>
      <c r="AA16" s="108"/>
      <c r="AB16" s="133"/>
      <c r="AC16" s="34"/>
      <c r="AD16" s="34"/>
      <c r="AE16" s="34"/>
      <c r="AG16" s="92"/>
      <c r="AH16" s="92"/>
      <c r="AJ16" s="74"/>
      <c r="AK16" s="84"/>
      <c r="AL16" s="84"/>
      <c r="AM16" s="84"/>
      <c r="AN16" s="84"/>
      <c r="AO16" s="84"/>
      <c r="AP16" s="105" t="s">
        <v>32</v>
      </c>
      <c r="AQ16" s="217"/>
      <c r="BH16" s="258">
        <v>44601</v>
      </c>
      <c r="BI16" s="258"/>
      <c r="BJ16" s="258"/>
      <c r="BK16" s="258"/>
      <c r="BL16" s="258"/>
      <c r="BM16" s="258"/>
      <c r="IQ16" s="233"/>
      <c r="IR16" s="233"/>
      <c r="IS16" s="233"/>
      <c r="IT16" s="233"/>
      <c r="IU16" s="233"/>
      <c r="IV16" s="233"/>
    </row>
    <row r="17" spans="2:256" ht="10" customHeight="1">
      <c r="B17" s="9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218"/>
      <c r="BH17" s="258">
        <v>44602</v>
      </c>
      <c r="BI17" s="258"/>
      <c r="BJ17" s="258"/>
      <c r="BK17" s="258"/>
      <c r="BL17" s="258"/>
      <c r="BM17" s="258"/>
      <c r="IQ17" s="233"/>
      <c r="IR17" s="233"/>
      <c r="IS17" s="233"/>
      <c r="IT17" s="233"/>
      <c r="IU17" s="233"/>
      <c r="IV17" s="233"/>
    </row>
    <row r="18" spans="2:256" ht="20" customHeight="1">
      <c r="BH18" s="258">
        <v>44603</v>
      </c>
      <c r="BI18" s="258"/>
      <c r="BJ18" s="258"/>
      <c r="BK18" s="258"/>
      <c r="BL18" s="258"/>
      <c r="BM18" s="258"/>
    </row>
    <row r="19" spans="2:256" ht="30" customHeight="1">
      <c r="B19" s="10" t="s">
        <v>90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219"/>
      <c r="AV19" s="234"/>
      <c r="AW19" s="234"/>
      <c r="AX19" s="234"/>
      <c r="AY19" s="234"/>
      <c r="AZ19" s="240"/>
      <c r="BA19" s="240"/>
      <c r="BB19" s="240"/>
      <c r="BC19" s="240"/>
      <c r="BD19" s="240"/>
      <c r="BE19" s="240"/>
      <c r="BH19" s="258">
        <v>44604</v>
      </c>
      <c r="BI19" s="258"/>
      <c r="BJ19" s="258"/>
      <c r="BK19" s="258"/>
      <c r="BL19" s="258"/>
      <c r="BM19" s="258"/>
    </row>
    <row r="20" spans="2:256" ht="30" customHeight="1">
      <c r="B20" s="11" t="s">
        <v>86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220"/>
      <c r="AV20" s="235"/>
      <c r="AW20" s="235"/>
      <c r="AX20" s="235"/>
      <c r="AY20" s="235"/>
      <c r="AZ20" s="241"/>
      <c r="BA20" s="241"/>
      <c r="BB20" s="241"/>
      <c r="BC20" s="241"/>
      <c r="BD20" s="241"/>
      <c r="BE20" s="241"/>
      <c r="BH20" s="258">
        <v>44605</v>
      </c>
      <c r="BI20" s="258"/>
      <c r="BJ20" s="258"/>
      <c r="BK20" s="258"/>
      <c r="BL20" s="258"/>
      <c r="BM20" s="258"/>
    </row>
    <row r="21" spans="2:256" ht="30" customHeight="1">
      <c r="B21" s="12" t="s">
        <v>73</v>
      </c>
      <c r="C21" s="37" t="s">
        <v>79</v>
      </c>
      <c r="D21" s="49"/>
      <c r="E21" s="49"/>
      <c r="F21" s="49"/>
      <c r="G21" s="49"/>
      <c r="H21" s="49"/>
      <c r="I21" s="49"/>
      <c r="J21" s="4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221"/>
      <c r="AV21" s="235"/>
      <c r="AW21" s="235"/>
      <c r="AX21" s="235"/>
      <c r="AY21" s="235"/>
      <c r="AZ21" s="241"/>
      <c r="BA21" s="241"/>
      <c r="BB21" s="241"/>
      <c r="BC21" s="241"/>
      <c r="BD21" s="241"/>
      <c r="BE21" s="241"/>
      <c r="BH21" s="258">
        <v>44606</v>
      </c>
      <c r="BI21" s="258"/>
      <c r="BJ21" s="258"/>
      <c r="BK21" s="258"/>
      <c r="BL21" s="258"/>
      <c r="BM21" s="258"/>
    </row>
    <row r="22" spans="2:256" ht="30" customHeight="1">
      <c r="B22" s="13"/>
      <c r="C22" s="38"/>
      <c r="D22" s="50"/>
      <c r="E22" s="62" t="s">
        <v>84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217"/>
      <c r="AX22" s="234"/>
      <c r="AY22" s="234"/>
      <c r="AZ22" s="240"/>
      <c r="BA22" s="240"/>
      <c r="BB22" s="240"/>
      <c r="BC22" s="240"/>
      <c r="BD22" s="240"/>
      <c r="BE22" s="240"/>
      <c r="BH22" s="258">
        <v>44607</v>
      </c>
      <c r="BI22" s="258"/>
      <c r="BJ22" s="258"/>
      <c r="BK22" s="258"/>
      <c r="BL22" s="258"/>
      <c r="BM22" s="258"/>
    </row>
    <row r="23" spans="2:256" ht="30" customHeight="1">
      <c r="B23" s="13"/>
      <c r="C23" s="39"/>
      <c r="D23" s="51"/>
      <c r="E23" s="58" t="s">
        <v>85</v>
      </c>
      <c r="AQ23" s="217"/>
      <c r="BH23" s="258">
        <v>44608</v>
      </c>
      <c r="BI23" s="258"/>
      <c r="BJ23" s="258"/>
      <c r="BK23" s="258"/>
      <c r="BL23" s="258"/>
      <c r="BM23" s="258"/>
    </row>
    <row r="24" spans="2:256" ht="30" customHeight="1">
      <c r="B24" s="13"/>
      <c r="C24" s="40"/>
      <c r="D24" s="52"/>
      <c r="E24" s="58" t="s">
        <v>36</v>
      </c>
      <c r="AQ24" s="217"/>
      <c r="BH24" s="258">
        <v>44609</v>
      </c>
      <c r="BI24" s="258"/>
      <c r="BJ24" s="258"/>
      <c r="BK24" s="258"/>
      <c r="BL24" s="258"/>
      <c r="BM24" s="258"/>
    </row>
    <row r="25" spans="2:256" ht="10" customHeight="1">
      <c r="B25" s="13"/>
      <c r="C25" s="8"/>
      <c r="AQ25" s="217"/>
      <c r="AV25" s="235"/>
      <c r="AW25" s="235"/>
      <c r="AX25" s="235"/>
      <c r="AY25" s="235"/>
      <c r="AZ25" s="241"/>
      <c r="BA25" s="241"/>
      <c r="BB25" s="241"/>
      <c r="BC25" s="241"/>
      <c r="BD25" s="241"/>
      <c r="BE25" s="241"/>
      <c r="BH25" s="258">
        <v>44610</v>
      </c>
      <c r="BI25" s="258"/>
      <c r="BJ25" s="258"/>
      <c r="BK25" s="258"/>
      <c r="BL25" s="258"/>
      <c r="BM25" s="258"/>
    </row>
    <row r="26" spans="2:256" ht="30" customHeight="1">
      <c r="B26" s="13"/>
      <c r="C26" s="8"/>
      <c r="E26" s="63" t="s">
        <v>88</v>
      </c>
      <c r="F26" s="80"/>
      <c r="G26" s="80"/>
      <c r="H26" s="80"/>
      <c r="I26" s="80"/>
      <c r="J26" s="80"/>
      <c r="K26" s="80"/>
      <c r="O26" s="63"/>
      <c r="P26" s="63" t="s">
        <v>23</v>
      </c>
      <c r="Q26" s="80"/>
      <c r="R26" s="80"/>
      <c r="S26" s="80"/>
      <c r="AB26" s="63" t="s">
        <v>72</v>
      </c>
      <c r="AH26" s="80"/>
      <c r="AJ26" s="63" t="s">
        <v>27</v>
      </c>
      <c r="AQ26" s="217"/>
      <c r="AV26" s="234"/>
      <c r="AW26" s="234"/>
      <c r="BE26" s="234"/>
      <c r="BH26" s="258">
        <v>44611</v>
      </c>
      <c r="BI26" s="258"/>
      <c r="BJ26" s="258"/>
      <c r="BK26" s="258"/>
      <c r="BL26" s="258"/>
      <c r="BM26" s="258"/>
    </row>
    <row r="27" spans="2:256" ht="30" customHeight="1">
      <c r="B27" s="13"/>
      <c r="C27" s="8"/>
      <c r="E27" s="64"/>
      <c r="F27" s="81"/>
      <c r="G27" s="81"/>
      <c r="H27" s="81"/>
      <c r="I27" s="81"/>
      <c r="J27" s="81"/>
      <c r="K27" s="81"/>
      <c r="L27" s="81"/>
      <c r="M27" s="104"/>
      <c r="N27" s="92" t="s">
        <v>41</v>
      </c>
      <c r="O27" s="122"/>
      <c r="P27" s="64"/>
      <c r="Q27" s="81"/>
      <c r="R27" s="81"/>
      <c r="S27" s="81"/>
      <c r="T27" s="81"/>
      <c r="U27" s="81"/>
      <c r="V27" s="81"/>
      <c r="W27" s="81"/>
      <c r="X27" s="104"/>
      <c r="Z27" s="92" t="s">
        <v>43</v>
      </c>
      <c r="AA27" s="92"/>
      <c r="AB27" s="160" t="str">
        <f>IF(OR(C22="✓",C24="✓"),59,IF(C23="✓",60,""))</f>
        <v/>
      </c>
      <c r="AC27" s="166"/>
      <c r="AD27" s="166"/>
      <c r="AE27" s="172"/>
      <c r="AG27" s="92" t="s">
        <v>7</v>
      </c>
      <c r="AH27" s="92"/>
      <c r="AJ27" s="73" t="str">
        <f>IF(AND(E27="",P27=""),"",ROUNDUP((E27+P27)/AB27,0))</f>
        <v/>
      </c>
      <c r="AK27" s="83"/>
      <c r="AL27" s="83"/>
      <c r="AM27" s="83"/>
      <c r="AN27" s="83"/>
      <c r="AO27" s="83"/>
      <c r="AP27" s="104"/>
      <c r="AQ27" s="217"/>
      <c r="AV27" s="234"/>
      <c r="AW27" s="234"/>
      <c r="BE27" s="234"/>
      <c r="BH27" s="258">
        <v>44612</v>
      </c>
      <c r="BI27" s="258"/>
      <c r="BJ27" s="258"/>
      <c r="BK27" s="258"/>
      <c r="BL27" s="258"/>
      <c r="BM27" s="258"/>
    </row>
    <row r="28" spans="2:256" ht="30" customHeight="1">
      <c r="B28" s="13"/>
      <c r="C28" s="8"/>
      <c r="E28" s="65"/>
      <c r="F28" s="82"/>
      <c r="G28" s="82"/>
      <c r="H28" s="82"/>
      <c r="I28" s="82"/>
      <c r="J28" s="82"/>
      <c r="K28" s="82"/>
      <c r="L28" s="82"/>
      <c r="M28" s="105" t="s">
        <v>40</v>
      </c>
      <c r="N28" s="92"/>
      <c r="O28" s="122"/>
      <c r="P28" s="65"/>
      <c r="Q28" s="82"/>
      <c r="R28" s="82"/>
      <c r="S28" s="82"/>
      <c r="T28" s="82"/>
      <c r="U28" s="82"/>
      <c r="V28" s="82"/>
      <c r="W28" s="82"/>
      <c r="X28" s="105" t="s">
        <v>40</v>
      </c>
      <c r="Z28" s="92"/>
      <c r="AA28" s="92"/>
      <c r="AB28" s="161"/>
      <c r="AC28" s="167"/>
      <c r="AD28" s="167"/>
      <c r="AE28" s="173" t="s">
        <v>32</v>
      </c>
      <c r="AG28" s="92"/>
      <c r="AH28" s="92"/>
      <c r="AJ28" s="74"/>
      <c r="AK28" s="84"/>
      <c r="AL28" s="84"/>
      <c r="AM28" s="84"/>
      <c r="AN28" s="84"/>
      <c r="AO28" s="84"/>
      <c r="AP28" s="105" t="s">
        <v>40</v>
      </c>
      <c r="AQ28" s="217"/>
      <c r="AV28" s="234"/>
      <c r="AW28" s="234"/>
      <c r="BE28" s="234"/>
    </row>
    <row r="29" spans="2:256" ht="30" customHeight="1">
      <c r="B29" s="14"/>
      <c r="C29" s="9"/>
      <c r="D29" s="32"/>
      <c r="E29" s="66" t="s">
        <v>49</v>
      </c>
      <c r="F29" s="32"/>
      <c r="G29" s="32"/>
      <c r="H29" s="32"/>
      <c r="I29" s="32"/>
      <c r="J29" s="55"/>
      <c r="K29" s="55"/>
      <c r="L29" s="32"/>
      <c r="M29" s="32"/>
      <c r="N29" s="32"/>
      <c r="O29" s="123"/>
      <c r="P29" s="66" t="s">
        <v>49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123" t="s">
        <v>81</v>
      </c>
      <c r="AC29" s="32"/>
      <c r="AD29" s="32"/>
      <c r="AE29" s="32"/>
      <c r="AF29" s="32"/>
      <c r="AG29" s="32"/>
      <c r="AH29" s="32"/>
      <c r="AI29" s="123"/>
      <c r="AJ29" s="123" t="s">
        <v>46</v>
      </c>
      <c r="AK29" s="123"/>
      <c r="AL29" s="32"/>
      <c r="AM29" s="32"/>
      <c r="AN29" s="32"/>
      <c r="AO29" s="32"/>
      <c r="AP29" s="32"/>
      <c r="AQ29" s="218"/>
      <c r="AV29" s="234"/>
      <c r="AW29" s="234"/>
      <c r="AX29" s="234"/>
      <c r="AY29" s="234"/>
      <c r="AZ29" s="240"/>
      <c r="BA29" s="240"/>
      <c r="BB29" s="240"/>
      <c r="BC29" s="240"/>
      <c r="BD29" s="240"/>
      <c r="BE29" s="240"/>
      <c r="BK29" s="165" t="s">
        <v>58</v>
      </c>
      <c r="BL29" s="165" t="s">
        <v>14</v>
      </c>
      <c r="BM29" s="165" t="s">
        <v>32</v>
      </c>
    </row>
    <row r="30" spans="2:256" ht="30" customHeight="1">
      <c r="B30" s="15" t="s">
        <v>75</v>
      </c>
      <c r="C30" s="31" t="s">
        <v>33</v>
      </c>
      <c r="D30" s="31"/>
      <c r="E30" s="31"/>
      <c r="F30" s="31"/>
      <c r="G30" s="31"/>
      <c r="H30" s="31"/>
      <c r="I30" s="31"/>
      <c r="J30" s="94"/>
      <c r="K30" s="99"/>
      <c r="L30" s="1" t="s">
        <v>58</v>
      </c>
      <c r="M30" s="109"/>
      <c r="N30" s="111"/>
      <c r="O30" s="31" t="s">
        <v>42</v>
      </c>
      <c r="P30" s="109"/>
      <c r="Q30" s="111"/>
      <c r="R30" s="31" t="s">
        <v>9</v>
      </c>
      <c r="S30" s="31"/>
      <c r="T30" s="135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222"/>
      <c r="AV30" s="236" t="s">
        <v>47</v>
      </c>
      <c r="AW30" s="236"/>
      <c r="AX30" s="236"/>
      <c r="AY30" s="239"/>
      <c r="AZ30" s="246" t="str">
        <f>IF(OR(J30="",M30="",P30=""),"",DATE(J30+2018,M30,P30))</f>
        <v/>
      </c>
      <c r="BA30" s="250"/>
      <c r="BB30" s="250"/>
      <c r="BC30" s="250"/>
      <c r="BD30" s="250"/>
      <c r="BE30" s="254"/>
      <c r="BF30" s="257"/>
      <c r="BK30" s="244"/>
      <c r="BL30" s="244"/>
      <c r="BM30" s="244"/>
    </row>
    <row r="31" spans="2:256" ht="30" customHeight="1">
      <c r="B31" s="16"/>
      <c r="D31" s="53" t="s">
        <v>87</v>
      </c>
      <c r="AQ31" s="217"/>
      <c r="AV31" s="236" t="s">
        <v>48</v>
      </c>
      <c r="AW31" s="236"/>
      <c r="AX31" s="236"/>
      <c r="AY31" s="239"/>
      <c r="AZ31" s="246">
        <v>44286</v>
      </c>
      <c r="BA31" s="250"/>
      <c r="BB31" s="250"/>
      <c r="BC31" s="250"/>
      <c r="BD31" s="250"/>
      <c r="BE31" s="254"/>
      <c r="BK31" s="259">
        <v>3</v>
      </c>
      <c r="BL31" s="259">
        <v>1</v>
      </c>
      <c r="BM31" s="259">
        <v>1</v>
      </c>
    </row>
    <row r="32" spans="2:256" ht="30" customHeight="1">
      <c r="B32" s="16"/>
      <c r="E32" s="63" t="s">
        <v>96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B32" s="63" t="s">
        <v>72</v>
      </c>
      <c r="AC32" s="80"/>
      <c r="AD32" s="80"/>
      <c r="AE32" s="80"/>
      <c r="AF32" s="80"/>
      <c r="AG32" s="80"/>
      <c r="AJ32" s="63" t="s">
        <v>27</v>
      </c>
      <c r="AQ32" s="217"/>
      <c r="AV32" s="236" t="s">
        <v>34</v>
      </c>
      <c r="AW32" s="236"/>
      <c r="AX32" s="236"/>
      <c r="AY32" s="239"/>
      <c r="AZ32" s="247" t="e">
        <f>DATEDIF(AZ30,AZ31,"D")+1</f>
        <v>#VALUE!</v>
      </c>
      <c r="BA32" s="251"/>
      <c r="BB32" s="251"/>
      <c r="BC32" s="251"/>
      <c r="BD32" s="251"/>
      <c r="BE32" s="255"/>
      <c r="BK32" s="244">
        <v>4</v>
      </c>
      <c r="BL32" s="259">
        <v>2</v>
      </c>
      <c r="BM32" s="259">
        <v>2</v>
      </c>
    </row>
    <row r="33" spans="2:65" ht="30" customHeight="1">
      <c r="B33" s="16"/>
      <c r="E33" s="64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104"/>
      <c r="Z33" s="92" t="s">
        <v>43</v>
      </c>
      <c r="AA33" s="92"/>
      <c r="AB33" s="162" t="str">
        <f>IF(OR(J30="",M30="",P30=""),"",IF(ISERROR(AZ32),"×",AZ32))</f>
        <v/>
      </c>
      <c r="AC33" s="168"/>
      <c r="AD33" s="168"/>
      <c r="AE33" s="172"/>
      <c r="AG33" s="92" t="s">
        <v>7</v>
      </c>
      <c r="AH33" s="92"/>
      <c r="AJ33" s="73" t="str">
        <f>IF(OR(E33="",AB33=""),"",IF(ISERROR(AZ32),0,ROUNDUP(E33/AB33,0)))</f>
        <v/>
      </c>
      <c r="AK33" s="83"/>
      <c r="AL33" s="83"/>
      <c r="AM33" s="83"/>
      <c r="AN33" s="83"/>
      <c r="AO33" s="83"/>
      <c r="AP33" s="104"/>
      <c r="AQ33" s="217"/>
      <c r="BG33" s="257"/>
      <c r="BL33" s="259">
        <v>3</v>
      </c>
      <c r="BM33" s="259">
        <v>3</v>
      </c>
    </row>
    <row r="34" spans="2:65" ht="30" customHeight="1">
      <c r="B34" s="16"/>
      <c r="E34" s="6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105" t="s">
        <v>40</v>
      </c>
      <c r="Z34" s="92"/>
      <c r="AA34" s="92"/>
      <c r="AB34" s="163"/>
      <c r="AC34" s="169"/>
      <c r="AD34" s="169"/>
      <c r="AE34" s="173" t="s">
        <v>32</v>
      </c>
      <c r="AG34" s="92"/>
      <c r="AH34" s="92"/>
      <c r="AJ34" s="74"/>
      <c r="AK34" s="84"/>
      <c r="AL34" s="84"/>
      <c r="AM34" s="84"/>
      <c r="AN34" s="84"/>
      <c r="AO34" s="84"/>
      <c r="AP34" s="105" t="s">
        <v>40</v>
      </c>
      <c r="AQ34" s="217"/>
      <c r="AW34" s="237"/>
      <c r="AX34" s="237"/>
      <c r="AY34" s="238" t="s">
        <v>66</v>
      </c>
      <c r="AZ34" s="242">
        <f>IF(AND(AJ27="",AJ33=""),1,0)</f>
        <v>1</v>
      </c>
      <c r="BA34" s="249"/>
      <c r="BB34" s="249"/>
      <c r="BC34" s="249"/>
      <c r="BD34" s="249"/>
      <c r="BE34" s="253"/>
      <c r="BL34" s="259">
        <v>4</v>
      </c>
      <c r="BM34" s="259">
        <v>4</v>
      </c>
    </row>
    <row r="35" spans="2:65" ht="30" customHeight="1">
      <c r="B35" s="17"/>
      <c r="C35" s="32"/>
      <c r="D35" s="32"/>
      <c r="E35" s="66" t="s">
        <v>49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123" t="s">
        <v>80</v>
      </c>
      <c r="AC35" s="32"/>
      <c r="AD35" s="32"/>
      <c r="AE35" s="32"/>
      <c r="AF35" s="32"/>
      <c r="AG35" s="32"/>
      <c r="AH35" s="32"/>
      <c r="AI35" s="123"/>
      <c r="AJ35" s="123" t="s">
        <v>46</v>
      </c>
      <c r="AK35" s="32"/>
      <c r="AL35" s="32"/>
      <c r="AM35" s="32"/>
      <c r="AN35" s="32"/>
      <c r="AO35" s="32"/>
      <c r="AP35" s="32"/>
      <c r="AQ35" s="218"/>
      <c r="AV35" s="236" t="s">
        <v>0</v>
      </c>
      <c r="AW35" s="236"/>
      <c r="AX35" s="236"/>
      <c r="AY35" s="239"/>
      <c r="AZ35" s="248">
        <f>MAX(AJ27,AJ33)</f>
        <v>0</v>
      </c>
      <c r="BA35" s="252"/>
      <c r="BB35" s="252"/>
      <c r="BC35" s="252"/>
      <c r="BD35" s="252"/>
      <c r="BE35" s="256"/>
      <c r="BL35" s="259">
        <v>5</v>
      </c>
      <c r="BM35" s="259">
        <v>5</v>
      </c>
    </row>
    <row r="36" spans="2:65" ht="20" customHeight="1">
      <c r="BL36" s="259">
        <v>6</v>
      </c>
      <c r="BM36" s="259">
        <v>6</v>
      </c>
    </row>
    <row r="37" spans="2:65" ht="30" customHeight="1">
      <c r="B37" s="10" t="s">
        <v>74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219"/>
      <c r="BL37" s="259">
        <v>7</v>
      </c>
      <c r="BM37" s="259">
        <v>7</v>
      </c>
    </row>
    <row r="38" spans="2:65" ht="30" customHeight="1">
      <c r="B38" s="18" t="s">
        <v>37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223"/>
      <c r="AV38" s="235"/>
      <c r="AW38" s="235"/>
      <c r="AX38" s="235"/>
      <c r="AY38" s="235"/>
      <c r="AZ38" s="241"/>
      <c r="BA38" s="241"/>
      <c r="BB38" s="241"/>
      <c r="BC38" s="241"/>
      <c r="BD38" s="241"/>
      <c r="BE38" s="241"/>
      <c r="BL38" s="259">
        <v>8</v>
      </c>
      <c r="BM38" s="259">
        <v>8</v>
      </c>
    </row>
    <row r="39" spans="2:65" ht="30" customHeight="1">
      <c r="B39" s="19" t="s">
        <v>83</v>
      </c>
      <c r="C39" s="42" t="s">
        <v>15</v>
      </c>
      <c r="D39" s="54" t="s">
        <v>51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AN39" s="195"/>
      <c r="AO39" s="195"/>
      <c r="AP39" s="195"/>
      <c r="AQ39" s="224"/>
      <c r="AV39" s="236" t="s">
        <v>11</v>
      </c>
      <c r="AW39" s="236"/>
      <c r="AX39" s="236"/>
      <c r="AY39" s="239"/>
      <c r="AZ39" s="242">
        <f>IF(AZ59=1,0,IF(AZ35&lt;=83333,1,0))</f>
        <v>1</v>
      </c>
      <c r="BA39" s="249"/>
      <c r="BB39" s="249"/>
      <c r="BC39" s="249"/>
      <c r="BD39" s="249"/>
      <c r="BE39" s="253"/>
      <c r="BL39" s="259">
        <v>9</v>
      </c>
      <c r="BM39" s="259">
        <v>9</v>
      </c>
    </row>
    <row r="40" spans="2:65" ht="10" customHeight="1">
      <c r="B40" s="20"/>
      <c r="C40" s="43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AN40" s="196"/>
      <c r="AO40" s="196"/>
      <c r="AP40" s="196"/>
      <c r="AQ40" s="225"/>
      <c r="BL40" s="259">
        <v>10</v>
      </c>
      <c r="BM40" s="259">
        <v>10</v>
      </c>
    </row>
    <row r="41" spans="2:65" ht="30" customHeight="1">
      <c r="B41" s="20"/>
      <c r="C41" s="43"/>
      <c r="E41" s="67" t="s">
        <v>56</v>
      </c>
      <c r="F41" s="67"/>
      <c r="G41" s="67"/>
      <c r="H41" s="67"/>
      <c r="I41" s="67"/>
      <c r="J41" s="95"/>
      <c r="K41" s="92" t="s">
        <v>7</v>
      </c>
      <c r="L41" s="92"/>
      <c r="M41" s="95"/>
      <c r="N41" s="112">
        <v>25000</v>
      </c>
      <c r="O41" s="112"/>
      <c r="P41" s="112"/>
      <c r="Q41" s="112"/>
      <c r="R41" s="112"/>
      <c r="S41" s="112"/>
      <c r="T41" s="136"/>
      <c r="U41" s="95"/>
      <c r="W41" s="147"/>
      <c r="X41" s="147"/>
      <c r="Y41" s="147"/>
      <c r="Z41" s="147"/>
      <c r="AA41" s="147"/>
      <c r="AB41" s="147"/>
      <c r="AC41" s="147"/>
      <c r="AN41" s="197"/>
      <c r="AO41" s="197"/>
      <c r="AP41" s="197"/>
      <c r="AQ41" s="226"/>
      <c r="BL41" s="259">
        <v>11</v>
      </c>
      <c r="BM41" s="259">
        <v>11</v>
      </c>
    </row>
    <row r="42" spans="2:65" ht="30" customHeight="1">
      <c r="B42" s="20"/>
      <c r="C42" s="43"/>
      <c r="E42" s="67"/>
      <c r="F42" s="67"/>
      <c r="G42" s="67"/>
      <c r="H42" s="67"/>
      <c r="I42" s="67"/>
      <c r="J42" s="95"/>
      <c r="K42" s="92"/>
      <c r="L42" s="92"/>
      <c r="M42" s="95"/>
      <c r="N42" s="113"/>
      <c r="O42" s="113"/>
      <c r="P42" s="113"/>
      <c r="Q42" s="113"/>
      <c r="R42" s="113"/>
      <c r="S42" s="113"/>
      <c r="T42" s="137" t="s">
        <v>40</v>
      </c>
      <c r="U42" s="95"/>
      <c r="W42" s="147"/>
      <c r="Z42" s="147"/>
      <c r="AA42" s="147"/>
      <c r="AB42" s="147"/>
      <c r="AC42" s="147"/>
      <c r="AN42" s="197"/>
      <c r="AO42" s="197"/>
      <c r="AP42" s="197"/>
      <c r="AQ42" s="226"/>
      <c r="BL42" s="259">
        <v>12</v>
      </c>
      <c r="BM42" s="259">
        <v>12</v>
      </c>
    </row>
    <row r="43" spans="2:65" ht="10" customHeight="1">
      <c r="B43" s="20"/>
      <c r="C43" s="43"/>
      <c r="E43" s="68"/>
      <c r="F43" s="68"/>
      <c r="G43" s="68"/>
      <c r="H43" s="68"/>
      <c r="I43" s="68"/>
      <c r="J43" s="96"/>
      <c r="K43" s="100"/>
      <c r="L43" s="100"/>
      <c r="M43" s="96"/>
      <c r="N43" s="114"/>
      <c r="O43" s="114"/>
      <c r="P43" s="114"/>
      <c r="Q43" s="114"/>
      <c r="R43" s="114"/>
      <c r="S43" s="114"/>
      <c r="T43" s="114"/>
      <c r="U43" s="96"/>
      <c r="W43" s="147"/>
      <c r="Z43" s="147"/>
      <c r="AA43" s="147"/>
      <c r="AB43" s="147"/>
      <c r="AC43" s="147"/>
      <c r="AN43" s="198"/>
      <c r="AO43" s="198"/>
      <c r="AP43" s="198"/>
      <c r="AQ43" s="226"/>
      <c r="BM43" s="259">
        <v>13</v>
      </c>
    </row>
    <row r="44" spans="2:65" ht="30" customHeight="1">
      <c r="B44" s="20"/>
      <c r="C44" s="43"/>
      <c r="E44" s="69" t="s">
        <v>61</v>
      </c>
      <c r="F44" s="69"/>
      <c r="G44" s="69"/>
      <c r="H44" s="69"/>
      <c r="I44" s="69"/>
      <c r="K44" s="100"/>
      <c r="L44" s="100"/>
      <c r="N44" s="115" t="s">
        <v>56</v>
      </c>
      <c r="O44" s="124"/>
      <c r="P44" s="124"/>
      <c r="Q44" s="124"/>
      <c r="R44" s="124"/>
      <c r="S44" s="124"/>
      <c r="T44" s="124"/>
      <c r="U44" s="124"/>
      <c r="W44" s="115" t="s">
        <v>70</v>
      </c>
      <c r="X44" s="124"/>
      <c r="Y44" s="124"/>
      <c r="Z44" s="124"/>
      <c r="AA44" s="124"/>
      <c r="AB44" s="124"/>
      <c r="AC44" s="124"/>
      <c r="AF44" s="177"/>
      <c r="AG44" s="124"/>
      <c r="AH44" s="116" t="s">
        <v>71</v>
      </c>
      <c r="AI44" s="55"/>
      <c r="AJ44" s="55"/>
      <c r="AK44" s="55"/>
      <c r="AL44" s="55"/>
      <c r="AM44" s="55"/>
      <c r="AN44" s="55"/>
      <c r="AO44" s="55"/>
      <c r="AP44" s="55"/>
      <c r="AQ44" s="226"/>
      <c r="BL44" s="217"/>
      <c r="BM44" s="259">
        <v>14</v>
      </c>
    </row>
    <row r="45" spans="2:65" ht="30" customHeight="1">
      <c r="B45" s="20"/>
      <c r="C45" s="43"/>
      <c r="E45" s="69"/>
      <c r="F45" s="69"/>
      <c r="G45" s="69"/>
      <c r="H45" s="69"/>
      <c r="I45" s="69"/>
      <c r="K45" s="92" t="s">
        <v>7</v>
      </c>
      <c r="L45" s="92"/>
      <c r="N45" s="112">
        <v>25000</v>
      </c>
      <c r="O45" s="112"/>
      <c r="P45" s="112"/>
      <c r="Q45" s="112"/>
      <c r="R45" s="112"/>
      <c r="S45" s="112"/>
      <c r="T45" s="136"/>
      <c r="U45" s="143" t="s">
        <v>30</v>
      </c>
      <c r="V45" s="143"/>
      <c r="W45" s="117" t="str">
        <f>IF(AZ39=1,AJ15,"")</f>
        <v/>
      </c>
      <c r="X45" s="126"/>
      <c r="Y45" s="126"/>
      <c r="Z45" s="126"/>
      <c r="AA45" s="126"/>
      <c r="AB45" s="126"/>
      <c r="AC45" s="138"/>
      <c r="AE45" s="164" t="s">
        <v>7</v>
      </c>
      <c r="AF45" s="164"/>
      <c r="AH45" s="180" t="str">
        <f>IF(W45="","",N45/1000*W45)</f>
        <v/>
      </c>
      <c r="AI45" s="184"/>
      <c r="AJ45" s="184"/>
      <c r="AK45" s="184"/>
      <c r="AL45" s="184"/>
      <c r="AM45" s="193" t="s">
        <v>45</v>
      </c>
      <c r="AN45" s="193"/>
      <c r="AO45" s="193"/>
      <c r="AP45" s="207"/>
      <c r="AQ45" s="226"/>
      <c r="BL45" s="260"/>
      <c r="BM45" s="259">
        <v>15</v>
      </c>
    </row>
    <row r="46" spans="2:65" ht="30" customHeight="1">
      <c r="B46" s="20"/>
      <c r="C46" s="43"/>
      <c r="E46" s="69"/>
      <c r="F46" s="69"/>
      <c r="G46" s="69"/>
      <c r="H46" s="69"/>
      <c r="I46" s="69"/>
      <c r="K46" s="92"/>
      <c r="L46" s="92"/>
      <c r="N46" s="113"/>
      <c r="O46" s="113"/>
      <c r="P46" s="113"/>
      <c r="Q46" s="113"/>
      <c r="R46" s="113"/>
      <c r="S46" s="113"/>
      <c r="T46" s="137" t="s">
        <v>40</v>
      </c>
      <c r="U46" s="143"/>
      <c r="V46" s="143"/>
      <c r="W46" s="118"/>
      <c r="X46" s="127"/>
      <c r="Y46" s="127"/>
      <c r="Z46" s="127"/>
      <c r="AA46" s="127"/>
      <c r="AB46" s="127"/>
      <c r="AC46" s="139" t="s">
        <v>32</v>
      </c>
      <c r="AE46" s="164"/>
      <c r="AF46" s="164"/>
      <c r="AH46" s="181"/>
      <c r="AI46" s="185"/>
      <c r="AJ46" s="185"/>
      <c r="AK46" s="185"/>
      <c r="AL46" s="185"/>
      <c r="AM46" s="194"/>
      <c r="AN46" s="194"/>
      <c r="AO46" s="194"/>
      <c r="AP46" s="208" t="s">
        <v>40</v>
      </c>
      <c r="AQ46" s="226"/>
      <c r="BL46" s="260"/>
      <c r="BM46" s="259">
        <v>16</v>
      </c>
    </row>
    <row r="47" spans="2:65" ht="10" customHeight="1">
      <c r="B47" s="20"/>
      <c r="C47" s="44"/>
      <c r="W47" s="147"/>
      <c r="X47" s="147"/>
      <c r="Y47" s="147"/>
      <c r="Z47" s="147"/>
      <c r="AA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99"/>
      <c r="AO47" s="199"/>
      <c r="AP47" s="199"/>
      <c r="AQ47" s="227"/>
      <c r="BL47" s="260"/>
      <c r="BM47" s="259">
        <v>17</v>
      </c>
    </row>
    <row r="48" spans="2:65" ht="30" customHeight="1">
      <c r="B48" s="20"/>
      <c r="C48" s="42" t="s">
        <v>17</v>
      </c>
      <c r="D48" s="54" t="s">
        <v>22</v>
      </c>
      <c r="E48" s="70"/>
      <c r="F48" s="70"/>
      <c r="G48" s="70"/>
      <c r="H48" s="70"/>
      <c r="I48" s="93"/>
      <c r="J48" s="93"/>
      <c r="K48" s="93"/>
      <c r="L48" s="93"/>
      <c r="M48" s="93"/>
      <c r="N48" s="93"/>
      <c r="O48" s="93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196"/>
      <c r="AO48" s="196"/>
      <c r="AP48" s="196"/>
      <c r="AQ48" s="225"/>
      <c r="AV48" s="236" t="s">
        <v>63</v>
      </c>
      <c r="AW48" s="236"/>
      <c r="AX48" s="236"/>
      <c r="AY48" s="239"/>
      <c r="AZ48" s="242">
        <f>IF(AZ59=1,0,IF(AND(AZ39=0,AZ57=0),1,0))</f>
        <v>0</v>
      </c>
      <c r="BA48" s="249"/>
      <c r="BB48" s="249"/>
      <c r="BC48" s="249"/>
      <c r="BD48" s="249"/>
      <c r="BE48" s="253"/>
      <c r="BL48" s="260"/>
      <c r="BM48" s="259">
        <v>18</v>
      </c>
    </row>
    <row r="49" spans="2:65" ht="30" customHeight="1">
      <c r="B49" s="20"/>
      <c r="C49" s="43"/>
      <c r="D49" s="55"/>
      <c r="N49" s="116" t="s">
        <v>27</v>
      </c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80"/>
      <c r="AA49" s="80"/>
      <c r="AB49" s="80"/>
      <c r="AH49" s="182" t="s">
        <v>56</v>
      </c>
      <c r="AI49" s="186"/>
      <c r="AJ49" s="186"/>
      <c r="AK49" s="186"/>
      <c r="AL49" s="186"/>
      <c r="AM49" s="186"/>
      <c r="AN49" s="186"/>
      <c r="AO49" s="196"/>
      <c r="AP49" s="196"/>
      <c r="AQ49" s="225"/>
      <c r="BL49" s="260"/>
      <c r="BM49" s="259">
        <v>19</v>
      </c>
    </row>
    <row r="50" spans="2:65" ht="30" customHeight="1">
      <c r="B50" s="20"/>
      <c r="C50" s="43"/>
      <c r="D50" s="56"/>
      <c r="E50" s="71" t="s">
        <v>59</v>
      </c>
      <c r="F50" s="71"/>
      <c r="G50" s="71"/>
      <c r="H50" s="71"/>
      <c r="I50" s="71"/>
      <c r="K50" s="92" t="s">
        <v>7</v>
      </c>
      <c r="L50" s="92"/>
      <c r="N50" s="117" t="str">
        <f>IF(AZ48=1,AZ35,"")</f>
        <v/>
      </c>
      <c r="O50" s="126"/>
      <c r="P50" s="126"/>
      <c r="Q50" s="126"/>
      <c r="R50" s="126"/>
      <c r="S50" s="126"/>
      <c r="T50" s="138"/>
      <c r="U50" s="143" t="s">
        <v>30</v>
      </c>
      <c r="V50" s="143"/>
      <c r="Y50" s="67">
        <v>0.3</v>
      </c>
      <c r="Z50" s="67"/>
      <c r="AA50" s="67"/>
      <c r="AB50" s="67"/>
      <c r="AE50" s="164" t="s">
        <v>7</v>
      </c>
      <c r="AF50" s="164"/>
      <c r="AH50" s="119" t="str">
        <f>IF(N50="","",ROUNDUP(N50*Y50,-3)/1000)</f>
        <v/>
      </c>
      <c r="AI50" s="128"/>
      <c r="AJ50" s="128"/>
      <c r="AK50" s="188" t="s">
        <v>45</v>
      </c>
      <c r="AL50" s="188"/>
      <c r="AM50" s="188"/>
      <c r="AN50" s="104"/>
      <c r="AO50" s="196"/>
      <c r="AP50" s="196"/>
      <c r="AQ50" s="225"/>
      <c r="BM50" s="259">
        <v>20</v>
      </c>
    </row>
    <row r="51" spans="2:65" ht="30" customHeight="1">
      <c r="B51" s="20"/>
      <c r="C51" s="43"/>
      <c r="D51" s="55"/>
      <c r="E51" s="71"/>
      <c r="F51" s="71"/>
      <c r="G51" s="71"/>
      <c r="H51" s="71"/>
      <c r="I51" s="71"/>
      <c r="K51" s="92"/>
      <c r="L51" s="92"/>
      <c r="N51" s="118"/>
      <c r="O51" s="127"/>
      <c r="P51" s="127"/>
      <c r="Q51" s="127"/>
      <c r="R51" s="127"/>
      <c r="S51" s="127"/>
      <c r="T51" s="139" t="s">
        <v>40</v>
      </c>
      <c r="U51" s="143"/>
      <c r="V51" s="143"/>
      <c r="Y51" s="155"/>
      <c r="Z51" s="155"/>
      <c r="AA51" s="155"/>
      <c r="AB51" s="155"/>
      <c r="AE51" s="164"/>
      <c r="AF51" s="164"/>
      <c r="AH51" s="120"/>
      <c r="AI51" s="129"/>
      <c r="AJ51" s="129"/>
      <c r="AK51" s="189"/>
      <c r="AL51" s="189"/>
      <c r="AM51" s="189"/>
      <c r="AN51" s="105" t="s">
        <v>40</v>
      </c>
      <c r="AO51" s="196"/>
      <c r="AP51" s="196"/>
      <c r="AQ51" s="225"/>
      <c r="BM51" s="259">
        <v>21</v>
      </c>
    </row>
    <row r="52" spans="2:65" ht="10" customHeight="1">
      <c r="B52" s="20"/>
      <c r="C52" s="43"/>
      <c r="E52" s="72"/>
      <c r="F52" s="72"/>
      <c r="G52" s="72"/>
      <c r="H52" s="72"/>
      <c r="I52" s="72"/>
      <c r="K52" s="100"/>
      <c r="L52" s="100"/>
      <c r="N52" s="112"/>
      <c r="O52" s="112"/>
      <c r="P52" s="112"/>
      <c r="Q52" s="112"/>
      <c r="R52" s="112"/>
      <c r="S52" s="112"/>
      <c r="T52" s="140"/>
      <c r="U52" s="124"/>
      <c r="X52" s="95"/>
      <c r="Y52" s="67"/>
      <c r="Z52" s="67"/>
      <c r="AA52" s="124"/>
      <c r="AB52" s="164"/>
      <c r="AC52" s="164"/>
      <c r="AD52" s="124"/>
      <c r="AE52" s="174"/>
      <c r="AF52" s="174"/>
      <c r="AG52" s="174"/>
      <c r="AH52" s="183"/>
      <c r="AI52" s="183"/>
      <c r="AJ52" s="183"/>
      <c r="AK52" s="190"/>
      <c r="AL52" s="191"/>
      <c r="AM52" s="191"/>
      <c r="AN52" s="196"/>
      <c r="AO52" s="196"/>
      <c r="AP52" s="196"/>
      <c r="AQ52" s="225"/>
      <c r="BM52" s="259">
        <v>22</v>
      </c>
    </row>
    <row r="53" spans="2:65" ht="30" customHeight="1">
      <c r="B53" s="20"/>
      <c r="C53" s="43"/>
      <c r="E53" s="69" t="s">
        <v>61</v>
      </c>
      <c r="F53" s="69"/>
      <c r="G53" s="69"/>
      <c r="H53" s="69"/>
      <c r="I53" s="69"/>
      <c r="K53" s="100"/>
      <c r="L53" s="100"/>
      <c r="N53" s="115" t="s">
        <v>56</v>
      </c>
      <c r="O53" s="124"/>
      <c r="P53" s="124"/>
      <c r="Q53" s="124"/>
      <c r="R53" s="124"/>
      <c r="S53" s="124"/>
      <c r="T53" s="124"/>
      <c r="U53" s="124"/>
      <c r="W53" s="115" t="s">
        <v>70</v>
      </c>
      <c r="X53" s="124"/>
      <c r="Y53" s="124"/>
      <c r="Z53" s="124"/>
      <c r="AA53" s="124"/>
      <c r="AB53" s="124"/>
      <c r="AC53" s="124"/>
      <c r="AF53" s="177"/>
      <c r="AG53" s="124"/>
      <c r="AH53" s="116" t="s">
        <v>71</v>
      </c>
      <c r="AI53" s="55"/>
      <c r="AJ53" s="55"/>
      <c r="AK53" s="55"/>
      <c r="AL53" s="55"/>
      <c r="AM53" s="55"/>
      <c r="AN53" s="55"/>
      <c r="AO53" s="55"/>
      <c r="AP53" s="55"/>
      <c r="AQ53" s="225"/>
      <c r="BM53" s="259">
        <v>23</v>
      </c>
    </row>
    <row r="54" spans="2:65" ht="30" customHeight="1">
      <c r="B54" s="20"/>
      <c r="C54" s="43"/>
      <c r="E54" s="69"/>
      <c r="F54" s="69"/>
      <c r="G54" s="69"/>
      <c r="H54" s="69"/>
      <c r="I54" s="69"/>
      <c r="K54" s="92" t="s">
        <v>7</v>
      </c>
      <c r="L54" s="92"/>
      <c r="N54" s="119" t="str">
        <f>AH50</f>
        <v/>
      </c>
      <c r="O54" s="128"/>
      <c r="P54" s="128"/>
      <c r="Q54" s="130" t="s">
        <v>45</v>
      </c>
      <c r="R54" s="130"/>
      <c r="S54" s="130"/>
      <c r="T54" s="141"/>
      <c r="U54" s="143" t="s">
        <v>30</v>
      </c>
      <c r="V54" s="143"/>
      <c r="W54" s="117" t="str">
        <f>IF(AZ48=1,AJ15,"")</f>
        <v/>
      </c>
      <c r="X54" s="126"/>
      <c r="Y54" s="126"/>
      <c r="Z54" s="126"/>
      <c r="AA54" s="126"/>
      <c r="AB54" s="126"/>
      <c r="AC54" s="138"/>
      <c r="AE54" s="164" t="s">
        <v>7</v>
      </c>
      <c r="AF54" s="164"/>
      <c r="AH54" s="180" t="str">
        <f>IF(OR(N54="",W54=""),"",N54*W54)</f>
        <v/>
      </c>
      <c r="AI54" s="184"/>
      <c r="AJ54" s="184"/>
      <c r="AK54" s="184"/>
      <c r="AL54" s="184"/>
      <c r="AM54" s="193" t="s">
        <v>45</v>
      </c>
      <c r="AN54" s="193"/>
      <c r="AO54" s="193"/>
      <c r="AP54" s="207"/>
      <c r="AQ54" s="225"/>
      <c r="BM54" s="259">
        <v>24</v>
      </c>
    </row>
    <row r="55" spans="2:65" ht="30" customHeight="1">
      <c r="B55" s="20"/>
      <c r="C55" s="43"/>
      <c r="E55" s="69"/>
      <c r="F55" s="69"/>
      <c r="G55" s="69"/>
      <c r="H55" s="69"/>
      <c r="I55" s="69"/>
      <c r="K55" s="92"/>
      <c r="L55" s="92"/>
      <c r="N55" s="120"/>
      <c r="O55" s="129"/>
      <c r="P55" s="129"/>
      <c r="Q55" s="131"/>
      <c r="R55" s="131"/>
      <c r="S55" s="131"/>
      <c r="T55" s="142" t="s">
        <v>40</v>
      </c>
      <c r="U55" s="143"/>
      <c r="V55" s="143"/>
      <c r="W55" s="118"/>
      <c r="X55" s="127"/>
      <c r="Y55" s="127"/>
      <c r="Z55" s="127"/>
      <c r="AA55" s="127"/>
      <c r="AB55" s="127"/>
      <c r="AC55" s="139" t="s">
        <v>32</v>
      </c>
      <c r="AE55" s="164"/>
      <c r="AF55" s="164"/>
      <c r="AH55" s="181"/>
      <c r="AI55" s="185"/>
      <c r="AJ55" s="185"/>
      <c r="AK55" s="185"/>
      <c r="AL55" s="185"/>
      <c r="AM55" s="194"/>
      <c r="AN55" s="194"/>
      <c r="AO55" s="194"/>
      <c r="AP55" s="208" t="s">
        <v>40</v>
      </c>
      <c r="AQ55" s="225"/>
      <c r="BM55" s="259">
        <v>25</v>
      </c>
    </row>
    <row r="56" spans="2:65" ht="10" customHeight="1">
      <c r="B56" s="20"/>
      <c r="C56" s="44"/>
      <c r="D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23"/>
      <c r="Y56" s="32"/>
      <c r="Z56" s="32"/>
      <c r="AA56" s="32"/>
      <c r="AB56" s="32"/>
      <c r="AC56" s="32"/>
      <c r="AD56" s="123"/>
      <c r="AE56" s="123"/>
      <c r="AF56" s="32"/>
      <c r="AG56" s="32"/>
      <c r="AH56" s="32"/>
      <c r="AI56" s="32"/>
      <c r="AJ56" s="32"/>
      <c r="AK56" s="32"/>
      <c r="AL56" s="32"/>
      <c r="AM56" s="32"/>
      <c r="AN56" s="200"/>
      <c r="AO56" s="200"/>
      <c r="AP56" s="200"/>
      <c r="AQ56" s="228"/>
      <c r="BM56" s="259">
        <v>26</v>
      </c>
    </row>
    <row r="57" spans="2:65" ht="30" customHeight="1">
      <c r="B57" s="20"/>
      <c r="C57" s="42" t="s">
        <v>19</v>
      </c>
      <c r="D57" s="54" t="s">
        <v>26</v>
      </c>
      <c r="E57" s="54"/>
      <c r="F57" s="54"/>
      <c r="G57" s="54"/>
      <c r="H57" s="54"/>
      <c r="I57" s="54"/>
      <c r="J57" s="97"/>
      <c r="K57" s="97"/>
      <c r="L57" s="97"/>
      <c r="M57" s="97"/>
      <c r="N57" s="97"/>
      <c r="O57" s="31"/>
      <c r="P57" s="31"/>
      <c r="Q57" s="31"/>
      <c r="R57" s="31"/>
      <c r="S57" s="31"/>
      <c r="T57" s="31"/>
      <c r="U57" s="31"/>
      <c r="V57" s="144"/>
      <c r="W57" s="148" t="s">
        <v>76</v>
      </c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229"/>
      <c r="AV57" s="236" t="s">
        <v>35</v>
      </c>
      <c r="AW57" s="236"/>
      <c r="AX57" s="236"/>
      <c r="AY57" s="239"/>
      <c r="AZ57" s="242">
        <f>IF(AZ59=1,0,IF(250001&lt;=AZ35,1,0))</f>
        <v>0</v>
      </c>
      <c r="BA57" s="249"/>
      <c r="BB57" s="249"/>
      <c r="BC57" s="249"/>
      <c r="BD57" s="249"/>
      <c r="BE57" s="253"/>
      <c r="BM57" s="259">
        <v>27</v>
      </c>
    </row>
    <row r="58" spans="2:65" ht="30" customHeight="1">
      <c r="B58" s="21"/>
      <c r="C58" s="43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145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230"/>
      <c r="BM58" s="259">
        <v>28</v>
      </c>
    </row>
    <row r="59" spans="2:65" ht="30" customHeight="1">
      <c r="B59" s="22" t="s">
        <v>13</v>
      </c>
      <c r="C59" s="42" t="s">
        <v>21</v>
      </c>
      <c r="D59" s="7" t="s">
        <v>62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144"/>
      <c r="W59" s="148" t="s">
        <v>76</v>
      </c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229"/>
      <c r="AV59" s="236" t="s">
        <v>65</v>
      </c>
      <c r="AW59" s="236"/>
      <c r="AX59" s="236"/>
      <c r="AY59" s="239"/>
      <c r="AZ59" s="242">
        <f>IF(AZ9=1,1,0)</f>
        <v>0</v>
      </c>
      <c r="BA59" s="249"/>
      <c r="BB59" s="249"/>
      <c r="BC59" s="249"/>
      <c r="BD59" s="249"/>
      <c r="BE59" s="253"/>
      <c r="BM59" s="259">
        <v>29</v>
      </c>
    </row>
    <row r="60" spans="2:65" ht="30" customHeight="1">
      <c r="B60" s="23"/>
      <c r="C60" s="44"/>
      <c r="D60" s="9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45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230"/>
      <c r="BM60" s="259">
        <v>30</v>
      </c>
    </row>
    <row r="61" spans="2:65" ht="30" customHeight="1">
      <c r="B61" s="24"/>
      <c r="C61" s="45"/>
      <c r="V61" s="146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201"/>
      <c r="AO61" s="201"/>
      <c r="AP61" s="201"/>
      <c r="AQ61" s="201"/>
      <c r="BM61" s="259">
        <v>31</v>
      </c>
    </row>
    <row r="62" spans="2:65" ht="30" customHeight="1">
      <c r="B62" s="6" t="s">
        <v>91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212"/>
      <c r="BM62" s="261"/>
    </row>
    <row r="63" spans="2:65" ht="30" customHeight="1">
      <c r="B63" s="7" t="s">
        <v>20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216"/>
      <c r="BM63" s="261"/>
    </row>
    <row r="64" spans="2:65" ht="10" customHeight="1">
      <c r="B64" s="8"/>
      <c r="AQ64" s="217"/>
      <c r="BM64" s="192"/>
    </row>
    <row r="65" spans="2:65" ht="30" customHeight="1">
      <c r="B65" s="25"/>
      <c r="E65" s="63" t="s">
        <v>52</v>
      </c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63" t="s">
        <v>3</v>
      </c>
      <c r="AH65" s="80"/>
      <c r="AI65" s="63"/>
      <c r="AQ65" s="217"/>
      <c r="BM65" s="261"/>
    </row>
    <row r="66" spans="2:65" ht="30" customHeight="1">
      <c r="B66" s="25"/>
      <c r="E66" s="64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104"/>
      <c r="W66" s="92" t="s">
        <v>43</v>
      </c>
      <c r="X66" s="92"/>
      <c r="Z66" s="71">
        <v>25</v>
      </c>
      <c r="AA66" s="71"/>
      <c r="AD66" s="92" t="s">
        <v>7</v>
      </c>
      <c r="AE66" s="92"/>
      <c r="AG66" s="73" t="str">
        <f>IF(E66="","",ROUNDUP(E66/Z66,0))</f>
        <v/>
      </c>
      <c r="AH66" s="83"/>
      <c r="AI66" s="83"/>
      <c r="AJ66" s="83"/>
      <c r="AK66" s="83"/>
      <c r="AL66" s="83"/>
      <c r="AM66" s="83"/>
      <c r="AN66" s="83"/>
      <c r="AO66" s="83"/>
      <c r="AP66" s="104"/>
      <c r="AQ66" s="217"/>
      <c r="BM66" s="261"/>
    </row>
    <row r="67" spans="2:65" ht="30" customHeight="1">
      <c r="B67" s="25"/>
      <c r="E67" s="65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105" t="s">
        <v>40</v>
      </c>
      <c r="W67" s="92"/>
      <c r="X67" s="92"/>
      <c r="Z67" s="86"/>
      <c r="AA67" s="86"/>
      <c r="AB67" s="165" t="s">
        <v>32</v>
      </c>
      <c r="AD67" s="92"/>
      <c r="AE67" s="92"/>
      <c r="AG67" s="74"/>
      <c r="AH67" s="84"/>
      <c r="AI67" s="84"/>
      <c r="AJ67" s="84"/>
      <c r="AK67" s="84"/>
      <c r="AL67" s="84"/>
      <c r="AM67" s="84"/>
      <c r="AN67" s="84"/>
      <c r="AO67" s="84"/>
      <c r="AP67" s="105" t="s">
        <v>40</v>
      </c>
      <c r="AQ67" s="217"/>
      <c r="BM67" s="261"/>
    </row>
    <row r="68" spans="2:65" ht="30" customHeight="1">
      <c r="B68" s="26"/>
      <c r="C68" s="32"/>
      <c r="D68" s="32"/>
      <c r="E68" s="66" t="s">
        <v>53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123" t="s">
        <v>46</v>
      </c>
      <c r="AH68" s="32"/>
      <c r="AI68" s="123"/>
      <c r="AJ68" s="32"/>
      <c r="AK68" s="32"/>
      <c r="AL68" s="32"/>
      <c r="AM68" s="32"/>
      <c r="AN68" s="32"/>
      <c r="AO68" s="32"/>
      <c r="AP68" s="32"/>
      <c r="AQ68" s="218"/>
      <c r="BM68" s="261"/>
    </row>
    <row r="69" spans="2:65" ht="30" customHeight="1">
      <c r="BM69" s="261"/>
    </row>
    <row r="70" spans="2:65" ht="30" customHeight="1">
      <c r="B70" s="6" t="s">
        <v>92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212"/>
      <c r="BM70" s="261"/>
    </row>
    <row r="71" spans="2:65" ht="30" customHeight="1">
      <c r="B71" s="7" t="s">
        <v>54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216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M71" s="261"/>
    </row>
    <row r="72" spans="2:65" ht="10" customHeight="1">
      <c r="B72" s="8"/>
      <c r="AQ72" s="217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M72" s="192"/>
    </row>
    <row r="73" spans="2:65" s="2" customFormat="1" ht="30" customHeight="1">
      <c r="B73" s="27"/>
      <c r="E73" s="63" t="s">
        <v>27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 t="s">
        <v>3</v>
      </c>
      <c r="T73" s="63"/>
      <c r="U73" s="63"/>
      <c r="V73" s="63"/>
      <c r="W73" s="63"/>
      <c r="X73" s="63"/>
      <c r="Y73" s="63"/>
      <c r="Z73" s="63"/>
      <c r="AA73" s="63"/>
      <c r="AB73" s="63"/>
      <c r="AD73" s="63"/>
      <c r="AE73" s="63"/>
      <c r="AF73" s="63"/>
      <c r="AG73" s="63" t="s">
        <v>38</v>
      </c>
      <c r="AH73" s="63"/>
      <c r="AI73" s="63"/>
      <c r="AQ73" s="231"/>
      <c r="AT73" s="233"/>
      <c r="BE73" s="233"/>
      <c r="BF73" s="233"/>
      <c r="BG73" s="233"/>
      <c r="BH73" s="233"/>
      <c r="BI73" s="233"/>
      <c r="BJ73" s="233"/>
      <c r="BK73" s="233"/>
      <c r="BL73" s="233"/>
      <c r="BM73" s="261"/>
    </row>
    <row r="74" spans="2:65" ht="30" customHeight="1">
      <c r="B74" s="25"/>
      <c r="E74" s="73" t="str">
        <f>IF(OR(AZ9=1,250000&lt;AZ35),AZ35,"")</f>
        <v/>
      </c>
      <c r="F74" s="83"/>
      <c r="G74" s="83"/>
      <c r="H74" s="83"/>
      <c r="I74" s="83"/>
      <c r="J74" s="83"/>
      <c r="K74" s="83"/>
      <c r="L74" s="83"/>
      <c r="M74" s="83"/>
      <c r="N74" s="104"/>
      <c r="P74" s="92" t="s">
        <v>10</v>
      </c>
      <c r="Q74" s="92"/>
      <c r="R74" s="134"/>
      <c r="S74" s="73" t="str">
        <f>AG66</f>
        <v/>
      </c>
      <c r="T74" s="83"/>
      <c r="U74" s="83"/>
      <c r="V74" s="83"/>
      <c r="W74" s="83"/>
      <c r="X74" s="83"/>
      <c r="Y74" s="83"/>
      <c r="Z74" s="83"/>
      <c r="AA74" s="83"/>
      <c r="AB74" s="104"/>
      <c r="AD74" s="92" t="s">
        <v>7</v>
      </c>
      <c r="AE74" s="92"/>
      <c r="AG74" s="73" t="str">
        <f>IF(OR(E74="",S74=""),"",E74-S74)</f>
        <v/>
      </c>
      <c r="AH74" s="83"/>
      <c r="AI74" s="83"/>
      <c r="AJ74" s="83"/>
      <c r="AK74" s="83"/>
      <c r="AL74" s="83"/>
      <c r="AM74" s="83"/>
      <c r="AN74" s="83"/>
      <c r="AO74" s="83"/>
      <c r="AP74" s="104"/>
      <c r="AQ74" s="217"/>
      <c r="AW74" s="237"/>
      <c r="AX74" s="237"/>
      <c r="AY74" s="238" t="s">
        <v>66</v>
      </c>
      <c r="AZ74" s="242">
        <f>IF(AG74="",1,0)</f>
        <v>1</v>
      </c>
      <c r="BA74" s="249"/>
      <c r="BB74" s="249"/>
      <c r="BC74" s="249"/>
      <c r="BD74" s="249"/>
      <c r="BE74" s="253"/>
      <c r="BM74" s="261"/>
    </row>
    <row r="75" spans="2:65" ht="30" customHeight="1">
      <c r="B75" s="25"/>
      <c r="E75" s="74"/>
      <c r="F75" s="84"/>
      <c r="G75" s="84"/>
      <c r="H75" s="84"/>
      <c r="I75" s="84"/>
      <c r="J75" s="84"/>
      <c r="K75" s="84"/>
      <c r="L75" s="84"/>
      <c r="M75" s="84"/>
      <c r="N75" s="105" t="s">
        <v>40</v>
      </c>
      <c r="P75" s="92"/>
      <c r="Q75" s="92"/>
      <c r="R75" s="134"/>
      <c r="S75" s="74"/>
      <c r="T75" s="84"/>
      <c r="U75" s="84"/>
      <c r="V75" s="84"/>
      <c r="W75" s="84"/>
      <c r="X75" s="84"/>
      <c r="Y75" s="84"/>
      <c r="Z75" s="84"/>
      <c r="AA75" s="84"/>
      <c r="AB75" s="105" t="s">
        <v>40</v>
      </c>
      <c r="AD75" s="92"/>
      <c r="AE75" s="92"/>
      <c r="AG75" s="74"/>
      <c r="AH75" s="84"/>
      <c r="AI75" s="84"/>
      <c r="AJ75" s="84"/>
      <c r="AK75" s="84"/>
      <c r="AL75" s="84"/>
      <c r="AM75" s="84"/>
      <c r="AN75" s="84"/>
      <c r="AO75" s="84"/>
      <c r="AP75" s="105" t="s">
        <v>40</v>
      </c>
      <c r="AQ75" s="217"/>
      <c r="BM75" s="261"/>
    </row>
    <row r="76" spans="2:65" ht="30" customHeight="1">
      <c r="B76" s="26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123"/>
      <c r="AJ76" s="32"/>
      <c r="AK76" s="32"/>
      <c r="AL76" s="32"/>
      <c r="AM76" s="32"/>
      <c r="AN76" s="32"/>
      <c r="AO76" s="32"/>
      <c r="AP76" s="32"/>
      <c r="AQ76" s="218"/>
    </row>
    <row r="78" spans="2:65" ht="30" customHeight="1">
      <c r="B78" s="10" t="s">
        <v>95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219"/>
    </row>
    <row r="79" spans="2:65" ht="30" customHeight="1">
      <c r="B79" s="11" t="s">
        <v>93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220"/>
    </row>
    <row r="80" spans="2:65" ht="30" customHeight="1">
      <c r="B80" s="22" t="s">
        <v>82</v>
      </c>
      <c r="C80" s="42" t="s">
        <v>24</v>
      </c>
      <c r="D80" s="7" t="s">
        <v>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95"/>
      <c r="AO80" s="195"/>
      <c r="AP80" s="195"/>
      <c r="AQ80" s="224"/>
      <c r="AV80" s="236" t="s">
        <v>68</v>
      </c>
      <c r="AW80" s="236"/>
      <c r="AX80" s="236"/>
      <c r="AY80" s="239"/>
      <c r="AZ80" s="242">
        <f>IF(AZ89=0,1,0)</f>
        <v>1</v>
      </c>
      <c r="BA80" s="249"/>
      <c r="BB80" s="249"/>
      <c r="BC80" s="249"/>
      <c r="BD80" s="249"/>
      <c r="BE80" s="253"/>
    </row>
    <row r="81" spans="2:57" ht="32.5" customHeight="1">
      <c r="B81" s="28"/>
      <c r="C81" s="43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96"/>
      <c r="AO81" s="196"/>
      <c r="AP81" s="196"/>
      <c r="AQ81" s="225"/>
    </row>
    <row r="82" spans="2:57" ht="30" customHeight="1">
      <c r="B82" s="28"/>
      <c r="C82" s="43"/>
      <c r="E82" s="67" t="s">
        <v>56</v>
      </c>
      <c r="F82" s="67"/>
      <c r="G82" s="67"/>
      <c r="H82" s="67"/>
      <c r="I82" s="67"/>
      <c r="J82" s="95"/>
      <c r="K82" s="92" t="s">
        <v>7</v>
      </c>
      <c r="L82" s="92"/>
      <c r="M82" s="95"/>
      <c r="N82" s="112">
        <v>75000</v>
      </c>
      <c r="O82" s="112"/>
      <c r="P82" s="112"/>
      <c r="Q82" s="112"/>
      <c r="R82" s="112"/>
      <c r="S82" s="112"/>
      <c r="T82" s="136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202"/>
      <c r="AO82" s="202"/>
      <c r="AP82" s="202"/>
      <c r="AQ82" s="225"/>
    </row>
    <row r="83" spans="2:57" ht="30" customHeight="1">
      <c r="B83" s="28"/>
      <c r="C83" s="43"/>
      <c r="E83" s="67"/>
      <c r="F83" s="67"/>
      <c r="G83" s="67"/>
      <c r="H83" s="67"/>
      <c r="I83" s="67"/>
      <c r="J83" s="95"/>
      <c r="K83" s="92"/>
      <c r="L83" s="92"/>
      <c r="M83" s="95"/>
      <c r="N83" s="113"/>
      <c r="O83" s="113"/>
      <c r="P83" s="113"/>
      <c r="Q83" s="113"/>
      <c r="R83" s="113"/>
      <c r="S83" s="113"/>
      <c r="T83" s="137" t="s">
        <v>40</v>
      </c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202"/>
      <c r="AO83" s="202"/>
      <c r="AP83" s="202"/>
      <c r="AQ83" s="225"/>
    </row>
    <row r="84" spans="2:57" ht="32.5" customHeight="1">
      <c r="B84" s="28"/>
      <c r="C84" s="43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202"/>
      <c r="AO84" s="202"/>
      <c r="AP84" s="202"/>
      <c r="AQ84" s="225"/>
    </row>
    <row r="85" spans="2:57" ht="30" customHeight="1">
      <c r="B85" s="28"/>
      <c r="C85" s="43"/>
      <c r="E85" s="69" t="s">
        <v>61</v>
      </c>
      <c r="F85" s="69"/>
      <c r="G85" s="69"/>
      <c r="H85" s="69"/>
      <c r="I85" s="69"/>
      <c r="K85" s="100"/>
      <c r="L85" s="100"/>
      <c r="N85" s="115" t="s">
        <v>56</v>
      </c>
      <c r="O85" s="124"/>
      <c r="P85" s="124"/>
      <c r="Q85" s="124"/>
      <c r="R85" s="124"/>
      <c r="S85" s="124"/>
      <c r="T85" s="124"/>
      <c r="U85" s="124"/>
      <c r="W85" s="115" t="s">
        <v>70</v>
      </c>
      <c r="X85" s="124"/>
      <c r="Y85" s="124"/>
      <c r="Z85" s="124"/>
      <c r="AA85" s="124"/>
      <c r="AB85" s="124"/>
      <c r="AC85" s="124"/>
      <c r="AF85" s="177"/>
      <c r="AG85" s="124"/>
      <c r="AH85" s="116" t="s">
        <v>71</v>
      </c>
      <c r="AI85" s="55"/>
      <c r="AJ85" s="55"/>
      <c r="AK85" s="55"/>
      <c r="AL85" s="55"/>
      <c r="AM85" s="55"/>
      <c r="AN85" s="55"/>
      <c r="AO85" s="55"/>
      <c r="AP85" s="55"/>
      <c r="AQ85" s="225"/>
    </row>
    <row r="86" spans="2:57" ht="30" customHeight="1">
      <c r="B86" s="28"/>
      <c r="C86" s="43"/>
      <c r="E86" s="69"/>
      <c r="F86" s="69"/>
      <c r="G86" s="69"/>
      <c r="H86" s="69"/>
      <c r="I86" s="69"/>
      <c r="K86" s="92" t="s">
        <v>7</v>
      </c>
      <c r="L86" s="92"/>
      <c r="N86" s="112">
        <v>75000</v>
      </c>
      <c r="O86" s="112"/>
      <c r="P86" s="112"/>
      <c r="Q86" s="112"/>
      <c r="R86" s="112"/>
      <c r="S86" s="112"/>
      <c r="T86" s="136"/>
      <c r="U86" s="143" t="s">
        <v>30</v>
      </c>
      <c r="V86" s="143"/>
      <c r="W86" s="117" t="str">
        <f>IF(AZ80=1,AJ15,"")</f>
        <v/>
      </c>
      <c r="X86" s="126"/>
      <c r="Y86" s="126"/>
      <c r="Z86" s="126"/>
      <c r="AA86" s="126"/>
      <c r="AB86" s="126"/>
      <c r="AC86" s="138"/>
      <c r="AE86" s="164" t="s">
        <v>7</v>
      </c>
      <c r="AF86" s="164"/>
      <c r="AH86" s="180" t="str">
        <f>IF(W86="","",N86/1000*W86)</f>
        <v/>
      </c>
      <c r="AI86" s="184"/>
      <c r="AJ86" s="184"/>
      <c r="AK86" s="184"/>
      <c r="AL86" s="184"/>
      <c r="AM86" s="193" t="s">
        <v>45</v>
      </c>
      <c r="AN86" s="193"/>
      <c r="AO86" s="193"/>
      <c r="AP86" s="207"/>
      <c r="AQ86" s="225"/>
    </row>
    <row r="87" spans="2:57" ht="30" customHeight="1">
      <c r="B87" s="28"/>
      <c r="C87" s="43"/>
      <c r="E87" s="69"/>
      <c r="F87" s="69"/>
      <c r="G87" s="69"/>
      <c r="H87" s="69"/>
      <c r="I87" s="69"/>
      <c r="K87" s="92"/>
      <c r="L87" s="92"/>
      <c r="N87" s="113"/>
      <c r="O87" s="113"/>
      <c r="P87" s="113"/>
      <c r="Q87" s="113"/>
      <c r="R87" s="113"/>
      <c r="S87" s="113"/>
      <c r="T87" s="137" t="s">
        <v>40</v>
      </c>
      <c r="U87" s="143"/>
      <c r="V87" s="143"/>
      <c r="W87" s="118"/>
      <c r="X87" s="127"/>
      <c r="Y87" s="127"/>
      <c r="Z87" s="127"/>
      <c r="AA87" s="127"/>
      <c r="AB87" s="127"/>
      <c r="AC87" s="139" t="s">
        <v>32</v>
      </c>
      <c r="AE87" s="164"/>
      <c r="AF87" s="164"/>
      <c r="AH87" s="181"/>
      <c r="AI87" s="185"/>
      <c r="AJ87" s="185"/>
      <c r="AK87" s="185"/>
      <c r="AL87" s="185"/>
      <c r="AM87" s="194"/>
      <c r="AN87" s="194"/>
      <c r="AO87" s="194"/>
      <c r="AP87" s="208" t="s">
        <v>40</v>
      </c>
      <c r="AQ87" s="225"/>
    </row>
    <row r="88" spans="2:57" ht="32.5" customHeight="1">
      <c r="B88" s="28"/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200"/>
      <c r="AO88" s="200"/>
      <c r="AP88" s="200"/>
      <c r="AQ88" s="228"/>
    </row>
    <row r="89" spans="2:57" ht="30" customHeight="1">
      <c r="B89" s="28"/>
      <c r="C89" s="46" t="s">
        <v>16</v>
      </c>
      <c r="D89" s="1" t="s">
        <v>1</v>
      </c>
      <c r="AN89" s="196"/>
      <c r="AO89" s="196"/>
      <c r="AP89" s="196"/>
      <c r="AQ89" s="225"/>
      <c r="AV89" s="236" t="s">
        <v>67</v>
      </c>
      <c r="AW89" s="236"/>
      <c r="AX89" s="236"/>
      <c r="AY89" s="239"/>
      <c r="AZ89" s="242">
        <f>IF(AND(AZ74=0,OR(AZ9=1,187501&lt;=AG74)),1,0)</f>
        <v>0</v>
      </c>
      <c r="BA89" s="249"/>
      <c r="BB89" s="249"/>
      <c r="BC89" s="249"/>
      <c r="BD89" s="249"/>
      <c r="BE89" s="253"/>
    </row>
    <row r="90" spans="2:57" ht="30" customHeight="1">
      <c r="B90" s="28"/>
      <c r="C90" s="47"/>
      <c r="E90" s="75" t="s">
        <v>97</v>
      </c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232"/>
    </row>
    <row r="91" spans="2:57" ht="30" customHeight="1">
      <c r="B91" s="28"/>
      <c r="C91" s="47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232"/>
    </row>
    <row r="92" spans="2:57" ht="32.5" customHeight="1">
      <c r="B92" s="28"/>
      <c r="C92" s="47"/>
      <c r="AN92" s="196"/>
      <c r="AO92" s="196"/>
      <c r="AP92" s="196"/>
      <c r="AQ92" s="225"/>
    </row>
    <row r="93" spans="2:57" ht="30" customHeight="1">
      <c r="B93" s="28"/>
      <c r="C93" s="47"/>
      <c r="F93" s="63" t="s">
        <v>38</v>
      </c>
      <c r="X93" s="2"/>
      <c r="AN93" s="196"/>
      <c r="AO93" s="196"/>
      <c r="AP93" s="196"/>
      <c r="AQ93" s="225"/>
    </row>
    <row r="94" spans="2:57" ht="30" customHeight="1">
      <c r="B94" s="28"/>
      <c r="C94" s="47"/>
      <c r="D94" s="57" t="s">
        <v>28</v>
      </c>
      <c r="E94" s="76"/>
      <c r="F94" s="73" t="str">
        <f>IF(AZ89=1,AG74,"")</f>
        <v/>
      </c>
      <c r="G94" s="83"/>
      <c r="H94" s="83"/>
      <c r="I94" s="83"/>
      <c r="J94" s="83"/>
      <c r="K94" s="83"/>
      <c r="L94" s="104"/>
      <c r="M94" s="110"/>
      <c r="N94" s="121" t="s">
        <v>30</v>
      </c>
      <c r="O94" s="121"/>
      <c r="P94" s="110"/>
      <c r="Q94" s="71">
        <v>0.4</v>
      </c>
      <c r="R94" s="71"/>
      <c r="S94" s="71"/>
      <c r="U94" s="92" t="s">
        <v>7</v>
      </c>
      <c r="V94" s="92"/>
      <c r="X94" s="153" t="str">
        <f>IF(F94="","",ROUNDUP(F94*Q94,-3)/1000)</f>
        <v/>
      </c>
      <c r="Y94" s="156"/>
      <c r="Z94" s="156"/>
      <c r="AA94" s="158" t="s">
        <v>45</v>
      </c>
      <c r="AB94" s="158"/>
      <c r="AC94" s="158"/>
      <c r="AD94" s="104"/>
      <c r="AN94" s="196"/>
      <c r="AO94" s="196"/>
      <c r="AP94" s="196"/>
      <c r="AQ94" s="225"/>
    </row>
    <row r="95" spans="2:57" ht="30" customHeight="1">
      <c r="B95" s="28"/>
      <c r="C95" s="47"/>
      <c r="D95" s="57"/>
      <c r="E95" s="76"/>
      <c r="F95" s="74"/>
      <c r="G95" s="84"/>
      <c r="H95" s="84"/>
      <c r="I95" s="84"/>
      <c r="J95" s="84"/>
      <c r="K95" s="84"/>
      <c r="L95" s="105" t="s">
        <v>40</v>
      </c>
      <c r="M95" s="55"/>
      <c r="N95" s="121"/>
      <c r="O95" s="121"/>
      <c r="P95" s="55"/>
      <c r="Q95" s="86"/>
      <c r="R95" s="86"/>
      <c r="S95" s="86"/>
      <c r="U95" s="92"/>
      <c r="V95" s="92"/>
      <c r="X95" s="154"/>
      <c r="Y95" s="157"/>
      <c r="Z95" s="157"/>
      <c r="AA95" s="159"/>
      <c r="AB95" s="159"/>
      <c r="AC95" s="159"/>
      <c r="AD95" s="105" t="s">
        <v>40</v>
      </c>
      <c r="AN95" s="196"/>
      <c r="AO95" s="196"/>
      <c r="AP95" s="196"/>
      <c r="AQ95" s="225"/>
    </row>
    <row r="96" spans="2:57" ht="30" customHeight="1">
      <c r="B96" s="28"/>
      <c r="C96" s="47"/>
      <c r="D96" s="58"/>
      <c r="E96" s="58"/>
      <c r="X96" s="2" t="s">
        <v>44</v>
      </c>
      <c r="AN96" s="196"/>
      <c r="AO96" s="196"/>
      <c r="AP96" s="196"/>
      <c r="AQ96" s="225"/>
    </row>
    <row r="97" spans="2:43" ht="30" customHeight="1">
      <c r="B97" s="28"/>
      <c r="C97" s="47"/>
      <c r="D97" s="58"/>
      <c r="E97" s="58"/>
      <c r="F97" s="63" t="s">
        <v>27</v>
      </c>
      <c r="X97" s="2"/>
      <c r="AN97" s="196"/>
      <c r="AO97" s="196"/>
      <c r="AP97" s="196"/>
      <c r="AQ97" s="225"/>
    </row>
    <row r="98" spans="2:43" ht="30" customHeight="1">
      <c r="B98" s="23"/>
      <c r="C98" s="47"/>
      <c r="D98" s="57" t="s">
        <v>6</v>
      </c>
      <c r="E98" s="57"/>
      <c r="F98" s="73" t="str">
        <f>IF(AZ89=1,E74,"")</f>
        <v/>
      </c>
      <c r="G98" s="83"/>
      <c r="H98" s="83"/>
      <c r="I98" s="83"/>
      <c r="J98" s="83"/>
      <c r="K98" s="83"/>
      <c r="L98" s="104"/>
      <c r="M98" s="110"/>
      <c r="N98" s="121" t="s">
        <v>30</v>
      </c>
      <c r="O98" s="121"/>
      <c r="P98" s="110"/>
      <c r="Q98" s="71">
        <v>0.3</v>
      </c>
      <c r="R98" s="71"/>
      <c r="S98" s="71"/>
      <c r="U98" s="92" t="s">
        <v>7</v>
      </c>
      <c r="V98" s="92"/>
      <c r="X98" s="153" t="str">
        <f>IF(F98="","",ROUNDUP(F98*Q98,-3)/1000)</f>
        <v/>
      </c>
      <c r="Y98" s="156"/>
      <c r="Z98" s="156"/>
      <c r="AA98" s="158" t="s">
        <v>45</v>
      </c>
      <c r="AB98" s="158"/>
      <c r="AC98" s="158"/>
      <c r="AD98" s="104"/>
      <c r="AN98" s="196"/>
      <c r="AO98" s="196"/>
      <c r="AP98" s="196"/>
      <c r="AQ98" s="225"/>
    </row>
    <row r="99" spans="2:43" ht="30" customHeight="1">
      <c r="B99" s="28" t="s">
        <v>13</v>
      </c>
      <c r="C99" s="47"/>
      <c r="D99" s="57"/>
      <c r="E99" s="57"/>
      <c r="F99" s="74"/>
      <c r="G99" s="84"/>
      <c r="H99" s="84"/>
      <c r="I99" s="84"/>
      <c r="J99" s="84"/>
      <c r="K99" s="84"/>
      <c r="L99" s="105" t="s">
        <v>40</v>
      </c>
      <c r="M99" s="55"/>
      <c r="N99" s="121"/>
      <c r="O99" s="121"/>
      <c r="P99" s="55"/>
      <c r="Q99" s="86"/>
      <c r="R99" s="86"/>
      <c r="S99" s="86"/>
      <c r="U99" s="92"/>
      <c r="V99" s="92"/>
      <c r="X99" s="154"/>
      <c r="Y99" s="157"/>
      <c r="Z99" s="157"/>
      <c r="AA99" s="159"/>
      <c r="AB99" s="159"/>
      <c r="AC99" s="159"/>
      <c r="AD99" s="105" t="s">
        <v>40</v>
      </c>
      <c r="AN99" s="196"/>
      <c r="AO99" s="196"/>
      <c r="AP99" s="196"/>
      <c r="AQ99" s="225"/>
    </row>
    <row r="100" spans="2:43" ht="30" customHeight="1">
      <c r="B100" s="28"/>
      <c r="C100" s="47"/>
      <c r="D100" s="58"/>
      <c r="E100" s="58"/>
      <c r="X100" s="2" t="s">
        <v>44</v>
      </c>
      <c r="AN100" s="196"/>
      <c r="AO100" s="196"/>
      <c r="AP100" s="196"/>
      <c r="AQ100" s="225"/>
    </row>
    <row r="101" spans="2:43" ht="30" customHeight="1">
      <c r="B101" s="28"/>
      <c r="C101" s="47"/>
      <c r="D101" s="58"/>
      <c r="E101" s="58"/>
      <c r="F101" s="2"/>
      <c r="AN101" s="196"/>
      <c r="AO101" s="196"/>
      <c r="AP101" s="196"/>
      <c r="AQ101" s="225"/>
    </row>
    <row r="102" spans="2:43" ht="30" customHeight="1">
      <c r="B102" s="28"/>
      <c r="C102" s="47"/>
      <c r="D102" s="57" t="s">
        <v>31</v>
      </c>
      <c r="E102" s="57"/>
      <c r="F102" s="85">
        <v>200000</v>
      </c>
      <c r="G102" s="71"/>
      <c r="H102" s="71"/>
      <c r="I102" s="71"/>
      <c r="J102" s="71"/>
      <c r="K102" s="71"/>
      <c r="L102" s="56"/>
      <c r="AN102" s="196"/>
      <c r="AO102" s="196"/>
      <c r="AP102" s="196"/>
      <c r="AQ102" s="225"/>
    </row>
    <row r="103" spans="2:43" ht="30" customHeight="1">
      <c r="B103" s="28"/>
      <c r="C103" s="47"/>
      <c r="D103" s="57"/>
      <c r="E103" s="57"/>
      <c r="F103" s="86"/>
      <c r="G103" s="86"/>
      <c r="H103" s="86"/>
      <c r="I103" s="86"/>
      <c r="J103" s="86"/>
      <c r="K103" s="86"/>
      <c r="L103" s="106" t="s">
        <v>40</v>
      </c>
      <c r="AH103" s="56"/>
      <c r="AN103" s="196"/>
      <c r="AO103" s="196"/>
      <c r="AP103" s="196"/>
      <c r="AQ103" s="225"/>
    </row>
    <row r="104" spans="2:43" ht="30" customHeight="1">
      <c r="B104" s="28"/>
      <c r="C104" s="47"/>
      <c r="AN104" s="196"/>
      <c r="AO104" s="196"/>
      <c r="AP104" s="196"/>
      <c r="AQ104" s="225"/>
    </row>
    <row r="105" spans="2:43" ht="30" customHeight="1">
      <c r="B105" s="28"/>
      <c r="C105" s="47"/>
      <c r="Y105" s="67" t="s">
        <v>56</v>
      </c>
      <c r="Z105" s="67"/>
      <c r="AA105" s="67"/>
      <c r="AB105" s="67"/>
      <c r="AC105" s="67"/>
      <c r="AD105" s="95"/>
      <c r="AE105" s="92" t="s">
        <v>7</v>
      </c>
      <c r="AF105" s="92"/>
      <c r="AG105" s="95"/>
      <c r="AH105" s="119" t="str">
        <f>IF(X94="","",MIN(X94,X98,F102/1000))</f>
        <v/>
      </c>
      <c r="AI105" s="128"/>
      <c r="AJ105" s="128"/>
      <c r="AK105" s="130" t="s">
        <v>45</v>
      </c>
      <c r="AL105" s="130"/>
      <c r="AM105" s="130"/>
      <c r="AN105" s="172"/>
      <c r="AQ105" s="225"/>
    </row>
    <row r="106" spans="2:43" ht="30" customHeight="1">
      <c r="B106" s="28"/>
      <c r="C106" s="47"/>
      <c r="Y106" s="67"/>
      <c r="Z106" s="67"/>
      <c r="AA106" s="67"/>
      <c r="AB106" s="67"/>
      <c r="AC106" s="67"/>
      <c r="AD106" s="95"/>
      <c r="AE106" s="92"/>
      <c r="AF106" s="92"/>
      <c r="AG106" s="95"/>
      <c r="AH106" s="120"/>
      <c r="AI106" s="129"/>
      <c r="AJ106" s="129"/>
      <c r="AK106" s="131"/>
      <c r="AL106" s="131"/>
      <c r="AM106" s="131"/>
      <c r="AN106" s="173" t="s">
        <v>40</v>
      </c>
      <c r="AQ106" s="225"/>
    </row>
    <row r="107" spans="2:43" ht="32.5" customHeight="1">
      <c r="B107" s="28"/>
      <c r="C107" s="47"/>
      <c r="W107" s="72"/>
      <c r="X107" s="72"/>
      <c r="Y107" s="72"/>
      <c r="Z107" s="72"/>
      <c r="AA107" s="72"/>
      <c r="AB107" s="72"/>
      <c r="AC107" s="72"/>
      <c r="AD107" s="72"/>
      <c r="AE107" s="72"/>
      <c r="AF107" s="178"/>
      <c r="AG107" s="178"/>
      <c r="AH107" s="178"/>
      <c r="AI107" s="187"/>
      <c r="AJ107" s="187"/>
      <c r="AK107" s="187"/>
      <c r="AL107" s="192"/>
      <c r="AN107" s="202"/>
      <c r="AO107" s="202"/>
      <c r="AP107" s="202"/>
      <c r="AQ107" s="225"/>
    </row>
    <row r="108" spans="2:43" ht="30" customHeight="1">
      <c r="B108" s="28"/>
      <c r="C108" s="47"/>
      <c r="E108" s="69" t="s">
        <v>61</v>
      </c>
      <c r="F108" s="69"/>
      <c r="G108" s="69"/>
      <c r="H108" s="69"/>
      <c r="I108" s="69"/>
      <c r="K108" s="100"/>
      <c r="L108" s="100"/>
      <c r="N108" s="115" t="s">
        <v>56</v>
      </c>
      <c r="O108" s="124"/>
      <c r="P108" s="124"/>
      <c r="Q108" s="124"/>
      <c r="R108" s="124"/>
      <c r="S108" s="124"/>
      <c r="T108" s="124"/>
      <c r="U108" s="124"/>
      <c r="W108" s="115" t="s">
        <v>70</v>
      </c>
      <c r="X108" s="124"/>
      <c r="Y108" s="124"/>
      <c r="Z108" s="124"/>
      <c r="AA108" s="124"/>
      <c r="AB108" s="124"/>
      <c r="AC108" s="124"/>
      <c r="AF108" s="177"/>
      <c r="AG108" s="124"/>
      <c r="AH108" s="116" t="s">
        <v>71</v>
      </c>
      <c r="AI108" s="55"/>
      <c r="AJ108" s="55"/>
      <c r="AK108" s="55"/>
      <c r="AL108" s="55"/>
      <c r="AM108" s="55"/>
      <c r="AN108" s="55"/>
      <c r="AO108" s="55"/>
      <c r="AP108" s="55"/>
      <c r="AQ108" s="225"/>
    </row>
    <row r="109" spans="2:43" ht="30" customHeight="1">
      <c r="B109" s="28"/>
      <c r="C109" s="47"/>
      <c r="E109" s="69"/>
      <c r="F109" s="69"/>
      <c r="G109" s="69"/>
      <c r="H109" s="69"/>
      <c r="I109" s="69"/>
      <c r="K109" s="92" t="s">
        <v>7</v>
      </c>
      <c r="L109" s="92"/>
      <c r="N109" s="119" t="str">
        <f>AH105</f>
        <v/>
      </c>
      <c r="O109" s="128"/>
      <c r="P109" s="128"/>
      <c r="Q109" s="130" t="s">
        <v>45</v>
      </c>
      <c r="R109" s="130"/>
      <c r="S109" s="130"/>
      <c r="T109" s="141"/>
      <c r="U109" s="143" t="s">
        <v>30</v>
      </c>
      <c r="V109" s="143"/>
      <c r="W109" s="117" t="str">
        <f>IF(AZ89=1,AJ15,"")</f>
        <v/>
      </c>
      <c r="X109" s="126"/>
      <c r="Y109" s="126"/>
      <c r="Z109" s="126"/>
      <c r="AA109" s="126"/>
      <c r="AB109" s="126"/>
      <c r="AC109" s="138"/>
      <c r="AE109" s="164" t="s">
        <v>7</v>
      </c>
      <c r="AF109" s="164"/>
      <c r="AH109" s="180" t="str">
        <f>IF(OR(N109="",W109=""),"",N109*W109)</f>
        <v/>
      </c>
      <c r="AI109" s="184"/>
      <c r="AJ109" s="184"/>
      <c r="AK109" s="184"/>
      <c r="AL109" s="184"/>
      <c r="AM109" s="193" t="s">
        <v>45</v>
      </c>
      <c r="AN109" s="193"/>
      <c r="AO109" s="193"/>
      <c r="AP109" s="207"/>
      <c r="AQ109" s="225"/>
    </row>
    <row r="110" spans="2:43" ht="30" customHeight="1">
      <c r="B110" s="28"/>
      <c r="C110" s="47"/>
      <c r="E110" s="69"/>
      <c r="F110" s="69"/>
      <c r="G110" s="69"/>
      <c r="H110" s="69"/>
      <c r="I110" s="69"/>
      <c r="K110" s="92"/>
      <c r="L110" s="92"/>
      <c r="N110" s="120"/>
      <c r="O110" s="129"/>
      <c r="P110" s="129"/>
      <c r="Q110" s="131"/>
      <c r="R110" s="131"/>
      <c r="S110" s="131"/>
      <c r="T110" s="142" t="s">
        <v>40</v>
      </c>
      <c r="U110" s="143"/>
      <c r="V110" s="143"/>
      <c r="W110" s="118"/>
      <c r="X110" s="127"/>
      <c r="Y110" s="127"/>
      <c r="Z110" s="127"/>
      <c r="AA110" s="127"/>
      <c r="AB110" s="127"/>
      <c r="AC110" s="139" t="s">
        <v>32</v>
      </c>
      <c r="AE110" s="164"/>
      <c r="AF110" s="164"/>
      <c r="AH110" s="181"/>
      <c r="AI110" s="185"/>
      <c r="AJ110" s="185"/>
      <c r="AK110" s="185"/>
      <c r="AL110" s="185"/>
      <c r="AM110" s="194"/>
      <c r="AN110" s="194"/>
      <c r="AO110" s="194"/>
      <c r="AP110" s="208" t="s">
        <v>40</v>
      </c>
      <c r="AQ110" s="225"/>
    </row>
    <row r="111" spans="2:43" ht="30" customHeight="1">
      <c r="B111" s="23"/>
      <c r="C111" s="48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123"/>
      <c r="AJ111" s="32"/>
      <c r="AK111" s="32"/>
      <c r="AL111" s="32"/>
      <c r="AM111" s="32"/>
      <c r="AN111" s="200"/>
      <c r="AO111" s="200"/>
      <c r="AP111" s="200"/>
      <c r="AQ111" s="228"/>
    </row>
    <row r="112" spans="2:43" ht="30" customHeight="1"/>
  </sheetData>
  <sheetProtection password="C899" sheet="1" objects="1" scenarios="1"/>
  <mergeCells count="198">
    <mergeCell ref="B2:E2"/>
    <mergeCell ref="F2:AD2"/>
    <mergeCell ref="B3:AD3"/>
    <mergeCell ref="AZ3:BE3"/>
    <mergeCell ref="BH3:BM3"/>
    <mergeCell ref="AZ4:BE4"/>
    <mergeCell ref="BH4:BM4"/>
    <mergeCell ref="B5:G5"/>
    <mergeCell ref="H5:AQ5"/>
    <mergeCell ref="BH5:BM5"/>
    <mergeCell ref="BH6:BM6"/>
    <mergeCell ref="B7:AQ7"/>
    <mergeCell ref="BH7:BM7"/>
    <mergeCell ref="BH8:BM8"/>
    <mergeCell ref="AZ9:BE9"/>
    <mergeCell ref="BH9:BM9"/>
    <mergeCell ref="AV10:AY10"/>
    <mergeCell ref="AZ10:BE10"/>
    <mergeCell ref="BH10:BM10"/>
    <mergeCell ref="AV11:AY11"/>
    <mergeCell ref="AZ11:BE11"/>
    <mergeCell ref="BH11:BM11"/>
    <mergeCell ref="BH12:BM12"/>
    <mergeCell ref="B13:AQ13"/>
    <mergeCell ref="BH13:BM13"/>
    <mergeCell ref="BH14:BM14"/>
    <mergeCell ref="BH15:BM15"/>
    <mergeCell ref="BH16:BM16"/>
    <mergeCell ref="BH17:BM17"/>
    <mergeCell ref="BH18:BM18"/>
    <mergeCell ref="B19:AQ19"/>
    <mergeCell ref="AZ19:BE19"/>
    <mergeCell ref="BH19:BM19"/>
    <mergeCell ref="B20:AQ20"/>
    <mergeCell ref="BH20:BM20"/>
    <mergeCell ref="BH21:BM21"/>
    <mergeCell ref="C22:D22"/>
    <mergeCell ref="AZ22:BE22"/>
    <mergeCell ref="BH22:BM22"/>
    <mergeCell ref="C23:D23"/>
    <mergeCell ref="BH23:BM23"/>
    <mergeCell ref="C24:D24"/>
    <mergeCell ref="BH24:BM24"/>
    <mergeCell ref="BH25:BM25"/>
    <mergeCell ref="BH26:BM26"/>
    <mergeCell ref="BH27:BM27"/>
    <mergeCell ref="AZ29:BE29"/>
    <mergeCell ref="J30:K30"/>
    <mergeCell ref="M30:N30"/>
    <mergeCell ref="P30:Q30"/>
    <mergeCell ref="AV30:AY30"/>
    <mergeCell ref="AZ30:BE30"/>
    <mergeCell ref="AV31:AY31"/>
    <mergeCell ref="AZ31:BE31"/>
    <mergeCell ref="AV32:AY32"/>
    <mergeCell ref="AZ32:BE32"/>
    <mergeCell ref="AZ34:BE34"/>
    <mergeCell ref="AV35:AY35"/>
    <mergeCell ref="AZ35:BE35"/>
    <mergeCell ref="B37:AQ37"/>
    <mergeCell ref="B38:AQ38"/>
    <mergeCell ref="AV39:AY39"/>
    <mergeCell ref="AZ39:BE39"/>
    <mergeCell ref="AV48:AY48"/>
    <mergeCell ref="AZ48:BE48"/>
    <mergeCell ref="AV57:AY57"/>
    <mergeCell ref="AZ57:BE57"/>
    <mergeCell ref="AV59:AY59"/>
    <mergeCell ref="AZ59:BE59"/>
    <mergeCell ref="B62:AQ62"/>
    <mergeCell ref="B70:AQ70"/>
    <mergeCell ref="AZ74:BE74"/>
    <mergeCell ref="B78:AQ78"/>
    <mergeCell ref="B79:AQ79"/>
    <mergeCell ref="AV80:AY80"/>
    <mergeCell ref="AZ80:BE80"/>
    <mergeCell ref="AV89:AY89"/>
    <mergeCell ref="AZ89:BE89"/>
    <mergeCell ref="E90:AQ90"/>
    <mergeCell ref="E91:AQ91"/>
    <mergeCell ref="AE2:AN3"/>
    <mergeCell ref="AO2:AQ3"/>
    <mergeCell ref="E9:G10"/>
    <mergeCell ref="I9:W10"/>
    <mergeCell ref="AA9:AC10"/>
    <mergeCell ref="AE9:AN10"/>
    <mergeCell ref="C15:G16"/>
    <mergeCell ref="I15:J16"/>
    <mergeCell ref="L15:R16"/>
    <mergeCell ref="S15:U16"/>
    <mergeCell ref="V15:AB16"/>
    <mergeCell ref="AC15:AE16"/>
    <mergeCell ref="AG15:AH16"/>
    <mergeCell ref="AJ15:AO16"/>
    <mergeCell ref="E27:L28"/>
    <mergeCell ref="N27:O28"/>
    <mergeCell ref="P27:W28"/>
    <mergeCell ref="Z27:AA28"/>
    <mergeCell ref="AB27:AD28"/>
    <mergeCell ref="AG27:AH28"/>
    <mergeCell ref="AJ27:AO28"/>
    <mergeCell ref="B30:B35"/>
    <mergeCell ref="E33:W34"/>
    <mergeCell ref="Z33:AA34"/>
    <mergeCell ref="AB33:AD34"/>
    <mergeCell ref="AG33:AH34"/>
    <mergeCell ref="AJ33:AO34"/>
    <mergeCell ref="E41:I42"/>
    <mergeCell ref="K41:L42"/>
    <mergeCell ref="N41:S42"/>
    <mergeCell ref="E44:I46"/>
    <mergeCell ref="K45:L46"/>
    <mergeCell ref="N45:S46"/>
    <mergeCell ref="U45:V46"/>
    <mergeCell ref="W45:AB46"/>
    <mergeCell ref="AE45:AF46"/>
    <mergeCell ref="AH45:AL46"/>
    <mergeCell ref="AM45:AO46"/>
    <mergeCell ref="E50:I51"/>
    <mergeCell ref="K50:L51"/>
    <mergeCell ref="N50:S51"/>
    <mergeCell ref="U50:V51"/>
    <mergeCell ref="Y50:AB51"/>
    <mergeCell ref="AE50:AF51"/>
    <mergeCell ref="AH50:AJ51"/>
    <mergeCell ref="AK50:AM51"/>
    <mergeCell ref="E53:I55"/>
    <mergeCell ref="K54:L55"/>
    <mergeCell ref="N54:P55"/>
    <mergeCell ref="Q54:S55"/>
    <mergeCell ref="U54:V55"/>
    <mergeCell ref="W54:AB55"/>
    <mergeCell ref="AE54:AF55"/>
    <mergeCell ref="AH54:AL55"/>
    <mergeCell ref="AM54:AO55"/>
    <mergeCell ref="C57:C58"/>
    <mergeCell ref="W57:AQ58"/>
    <mergeCell ref="B59:B60"/>
    <mergeCell ref="C59:C60"/>
    <mergeCell ref="W59:AQ60"/>
    <mergeCell ref="E66:T67"/>
    <mergeCell ref="W66:X67"/>
    <mergeCell ref="Z66:AA67"/>
    <mergeCell ref="AD66:AE67"/>
    <mergeCell ref="AG66:AO67"/>
    <mergeCell ref="E74:M75"/>
    <mergeCell ref="P74:Q75"/>
    <mergeCell ref="S74:AA75"/>
    <mergeCell ref="AD74:AE75"/>
    <mergeCell ref="AG74:AO75"/>
    <mergeCell ref="E82:I83"/>
    <mergeCell ref="K82:L83"/>
    <mergeCell ref="N82:S83"/>
    <mergeCell ref="E85:I87"/>
    <mergeCell ref="K86:L87"/>
    <mergeCell ref="N86:S87"/>
    <mergeCell ref="U86:V87"/>
    <mergeCell ref="W86:AB87"/>
    <mergeCell ref="AE86:AF87"/>
    <mergeCell ref="AH86:AL87"/>
    <mergeCell ref="AM86:AO87"/>
    <mergeCell ref="D94:E95"/>
    <mergeCell ref="F94:K95"/>
    <mergeCell ref="N94:O95"/>
    <mergeCell ref="Q94:S95"/>
    <mergeCell ref="U94:V95"/>
    <mergeCell ref="X94:Z95"/>
    <mergeCell ref="AA94:AC95"/>
    <mergeCell ref="D98:E99"/>
    <mergeCell ref="F98:K99"/>
    <mergeCell ref="N98:O99"/>
    <mergeCell ref="Q98:S99"/>
    <mergeCell ref="U98:V99"/>
    <mergeCell ref="X98:Z99"/>
    <mergeCell ref="AA98:AC99"/>
    <mergeCell ref="D102:E103"/>
    <mergeCell ref="F102:K103"/>
    <mergeCell ref="Y105:AC106"/>
    <mergeCell ref="AE105:AF106"/>
    <mergeCell ref="AH105:AJ106"/>
    <mergeCell ref="AK105:AM106"/>
    <mergeCell ref="E108:I110"/>
    <mergeCell ref="K109:L110"/>
    <mergeCell ref="N109:P110"/>
    <mergeCell ref="Q109:S110"/>
    <mergeCell ref="U109:V110"/>
    <mergeCell ref="W109:AB110"/>
    <mergeCell ref="AE109:AF110"/>
    <mergeCell ref="AH109:AL110"/>
    <mergeCell ref="AM109:AO110"/>
    <mergeCell ref="B21:B29"/>
    <mergeCell ref="B39:B58"/>
    <mergeCell ref="C39:C47"/>
    <mergeCell ref="C48:C56"/>
    <mergeCell ref="B80:B98"/>
    <mergeCell ref="C80:C88"/>
    <mergeCell ref="C89:C111"/>
    <mergeCell ref="B99:B111"/>
  </mergeCells>
  <phoneticPr fontId="1" type="Hiragana"/>
  <conditionalFormatting sqref="B13:AQ89 B90:E90 F92:AQ111 B91:E111">
    <cfRule type="expression" dxfId="58" priority="24">
      <formula>AND(NOT($H$5=""),AND($E$9="",$AA$9=""))</formula>
    </cfRule>
  </conditionalFormatting>
  <conditionalFormatting sqref="B19:AQ89 B90:E90 F92:AQ111 B91:E111">
    <cfRule type="expression" dxfId="57" priority="23">
      <formula>AND(NOT($H$5=""),$AJ$15="")</formula>
    </cfRule>
  </conditionalFormatting>
  <conditionalFormatting sqref="B37:AQ89 B90:E90 F92:AQ111 B91:E111">
    <cfRule type="expression" dxfId="56" priority="22">
      <formula>AND(NOT($H$5=""),AND($AJ$27="",$AJ$33=""))</formula>
    </cfRule>
  </conditionalFormatting>
  <conditionalFormatting sqref="C26:AQ29">
    <cfRule type="expression" dxfId="55" priority="21">
      <formula>AND(NOT($H$5=""),AND($C$22="",$C$23="",$C$24=""))</formula>
    </cfRule>
  </conditionalFormatting>
  <conditionalFormatting sqref="C32:AQ35">
    <cfRule type="expression" dxfId="54" priority="20">
      <formula>AND(NOT($H$5=""),OR($J$30="",$M$30="",$P$30=""))</formula>
    </cfRule>
  </conditionalFormatting>
  <conditionalFormatting sqref="C30:AQ35">
    <cfRule type="expression" dxfId="53" priority="19">
      <formula>AND(NOT($H$5=""),NOT(AND($C$22="",$C$23="",$C$24="")))</formula>
    </cfRule>
  </conditionalFormatting>
  <conditionalFormatting sqref="C21:AQ29">
    <cfRule type="expression" dxfId="52" priority="18">
      <formula>AND(NOT($H$5=""),NOT(OR($J$30="",$M$30="",$P$30="")))</formula>
    </cfRule>
  </conditionalFormatting>
  <conditionalFormatting sqref="D48:AQ60 B62:AQ89 B90:E90 F92:AQ111 B91:E111">
    <cfRule type="expression" dxfId="51" priority="17">
      <formula>AND(NOT($H$5=""),$AZ$39=1)</formula>
    </cfRule>
  </conditionalFormatting>
  <conditionalFormatting sqref="D39:AQ47 D57:AQ60 B62:AQ89 B90:E90 F92:AQ111 B91:E111">
    <cfRule type="expression" dxfId="50" priority="16">
      <formula>AND(NOT($H$5=""),$AZ$48=1)</formula>
    </cfRule>
  </conditionalFormatting>
  <conditionalFormatting sqref="D39:AQ56 D59:AQ60">
    <cfRule type="expression" dxfId="49" priority="15">
      <formula>AND(NOT($H$5=""),$AZ$57=1)</formula>
    </cfRule>
  </conditionalFormatting>
  <conditionalFormatting sqref="D39:AQ58">
    <cfRule type="expression" dxfId="48" priority="14">
      <formula>AND(NOT($H$5=""),$AZ$59=1)</formula>
    </cfRule>
  </conditionalFormatting>
  <conditionalFormatting sqref="B70:AQ89 B90:E90 F92:AQ111 B91:E111">
    <cfRule type="expression" dxfId="47" priority="13">
      <formula>AND(NOT($H$5=""),$AG$66="")</formula>
    </cfRule>
  </conditionalFormatting>
  <conditionalFormatting sqref="D89:AQ89 D90:E90 F92:AQ111 D91:E111">
    <cfRule type="expression" dxfId="46" priority="12">
      <formula>AND(NOT($H$5=""),$AZ$80=1)</formula>
    </cfRule>
  </conditionalFormatting>
  <conditionalFormatting sqref="D80:AQ88">
    <cfRule type="expression" dxfId="45" priority="11">
      <formula>AND(NOT($H$5=""),$AZ$89=1)</formula>
    </cfRule>
  </conditionalFormatting>
  <conditionalFormatting sqref="B7:AQ89 B90:E90 F92:AQ111 B91:E111">
    <cfRule type="expression" dxfId="44" priority="8">
      <formula>AND($H$5="",NOT(AND($E$9="",$AA$9="")))</formula>
    </cfRule>
  </conditionalFormatting>
  <conditionalFormatting sqref="C22:D24">
    <cfRule type="expression" dxfId="43" priority="9">
      <formula>COUNTIF($C$22:$D$24,"✓")&gt;1</formula>
    </cfRule>
  </conditionalFormatting>
  <conditionalFormatting sqref="A5:A6 A4:AR4 AR5 B6:AR6">
    <cfRule type="expression" dxfId="42" priority="7">
      <formula>AND($H$5="",NOT(AND($E$9="",$AA$9="")))</formula>
    </cfRule>
  </conditionalFormatting>
  <conditionalFormatting sqref="C22:D24 J30 M30 P30">
    <cfRule type="expression" dxfId="41" priority="6">
      <formula>AND(NOT(AND($C$22="",$C$23="",$C$24="")),NOT(AND($J$30="",$M$30="",$P$30="")))</formula>
    </cfRule>
  </conditionalFormatting>
  <conditionalFormatting sqref="E9 AA9">
    <cfRule type="expression" dxfId="40" priority="10">
      <formula>NOT(OR($E$9="",$AA$9=""))</formula>
    </cfRule>
  </conditionalFormatting>
  <conditionalFormatting sqref="B13:AQ111">
    <cfRule type="expression" dxfId="39" priority="5">
      <formula>NOT(OR($E$9="",$AA$9=""))</formula>
    </cfRule>
  </conditionalFormatting>
  <conditionalFormatting sqref="C26:AQ29 B30:AQ111">
    <cfRule type="expression" dxfId="38" priority="4">
      <formula>COUNTIF($C$22:$D$24,"✓")&gt;1</formula>
    </cfRule>
  </conditionalFormatting>
  <conditionalFormatting sqref="C26:AQ29 C32:AQ35 B37:AQ111">
    <cfRule type="expression" dxfId="37" priority="3">
      <formula>AND(NOT(AND($C$22="",$C$23="",$C$24="")),NOT(AND($J$30="",$M$30="",$P$30="")))</formula>
    </cfRule>
  </conditionalFormatting>
  <conditionalFormatting sqref="A5 A4:AR4 AR5 A6:AR6">
    <cfRule type="expression" dxfId="36" priority="2">
      <formula>AND($H$5="",NOT(AND($L$15="",$V$15="")))</formula>
    </cfRule>
  </conditionalFormatting>
  <conditionalFormatting sqref="B7:AQ111">
    <cfRule type="expression" dxfId="35" priority="1">
      <formula>AND($H$5="",NOT(AND($L$15="",$V$15="")))</formula>
    </cfRule>
  </conditionalFormatting>
  <dataValidations count="5">
    <dataValidation type="list" allowBlank="1" showDropDown="0" showInputMessage="1" showErrorMessage="1" sqref="C22:D24 AA9:AC10 E9:G10">
      <formula1>$AZ$14:$AZ$15</formula1>
    </dataValidation>
    <dataValidation type="list" allowBlank="1" showDropDown="0" showInputMessage="1" showErrorMessage="1" sqref="V15:AB16 L15:R16">
      <formula1>$BH$3:$BH$27</formula1>
    </dataValidation>
    <dataValidation type="list" allowBlank="1" showDropDown="0" showInputMessage="1" showErrorMessage="1" sqref="J30:K30">
      <formula1>$BK$30:$BK$32</formula1>
    </dataValidation>
    <dataValidation type="list" allowBlank="1" showDropDown="0" showInputMessage="1" showErrorMessage="1" sqref="M30:N30">
      <formula1>$BL$30:$BL$42</formula1>
    </dataValidation>
    <dataValidation type="list" allowBlank="1" showDropDown="0" showInputMessage="1" showErrorMessage="1" sqref="P30:Q30">
      <formula1>$BM$30:$BM$61</formula1>
    </dataValidation>
  </dataValidations>
  <pageMargins left="0.70866141732283461" right="0.70866141732283461" top="0.3543307086614173" bottom="0.3543307086614173" header="0.31496062992125984" footer="0.31496062992125984"/>
  <pageSetup paperSize="9" scale="50" fitToWidth="1" fitToHeight="1" orientation="portrait" usePrinterDefaults="1" r:id="rId1"/>
  <rowBreaks count="1" manualBreakCount="1">
    <brk id="60" max="43" man="1"/>
  </rowBreaks>
  <colBreaks count="1" manualBreakCount="1">
    <brk id="45" min="1" max="7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107"/>
  <sheetViews>
    <sheetView showGridLines="0" view="pageBreakPreview" zoomScale="55" zoomScaleNormal="55" zoomScaleSheetLayoutView="55" workbookViewId="0"/>
  </sheetViews>
  <sheetFormatPr defaultRowHeight="30" customHeight="1"/>
  <cols>
    <col min="1" max="1" width="2.08203125" style="1" customWidth="1"/>
    <col min="2" max="3" width="4.58203125" style="1" customWidth="1"/>
    <col min="4" max="43" width="3.58203125" style="1" customWidth="1"/>
    <col min="44" max="44" width="2.08203125" style="1" customWidth="1"/>
    <col min="45" max="45" width="3.58203125" style="1" customWidth="1"/>
    <col min="46" max="68" width="3.58203125" style="1" hidden="1" customWidth="1"/>
    <col min="69" max="256" width="3.58203125" style="1" customWidth="1"/>
    <col min="257" max="16384" width="3.58203125" customWidth="1"/>
  </cols>
  <sheetData>
    <row r="2" spans="2:256" ht="30" customHeight="1">
      <c r="B2" s="3" t="s">
        <v>103</v>
      </c>
      <c r="C2" s="29"/>
      <c r="D2" s="29"/>
      <c r="E2" s="59"/>
      <c r="F2" s="77" t="s">
        <v>94</v>
      </c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76"/>
      <c r="AE2" s="262" t="s">
        <v>105</v>
      </c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6"/>
      <c r="AV2" s="56"/>
      <c r="AW2" s="56"/>
      <c r="AX2" s="56"/>
      <c r="AY2" s="56"/>
      <c r="AZ2" s="56"/>
      <c r="BA2" s="55"/>
      <c r="BB2" s="55"/>
      <c r="BC2" s="55"/>
      <c r="BD2" s="55"/>
      <c r="BE2" s="55"/>
      <c r="BH2" s="1" t="s">
        <v>64</v>
      </c>
    </row>
    <row r="3" spans="2:256" ht="30" customHeight="1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263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7"/>
      <c r="AZ3" s="240"/>
      <c r="BA3" s="240"/>
      <c r="BB3" s="240"/>
      <c r="BC3" s="240"/>
      <c r="BD3" s="240"/>
      <c r="BE3" s="240"/>
      <c r="BH3" s="258">
        <v>44588</v>
      </c>
      <c r="BI3" s="258"/>
      <c r="BJ3" s="258"/>
      <c r="BK3" s="258"/>
      <c r="BL3" s="258"/>
      <c r="BM3" s="258"/>
    </row>
    <row r="4" spans="2:256" ht="15.5" customHeight="1">
      <c r="AH4" s="56"/>
      <c r="AI4" s="56"/>
      <c r="AJ4" s="56"/>
      <c r="AK4" s="56"/>
      <c r="AL4" s="56"/>
      <c r="AM4" s="56"/>
      <c r="AN4" s="56"/>
      <c r="AO4" s="56"/>
      <c r="AP4" s="56"/>
      <c r="AQ4" s="56"/>
      <c r="AV4" s="234"/>
      <c r="AW4" s="234"/>
      <c r="AX4" s="234"/>
      <c r="AY4" s="234"/>
      <c r="AZ4" s="240"/>
      <c r="BA4" s="240"/>
      <c r="BB4" s="240"/>
      <c r="BC4" s="240"/>
      <c r="BD4" s="240"/>
      <c r="BE4" s="240"/>
      <c r="BH4" s="258">
        <v>44589</v>
      </c>
      <c r="BI4" s="258"/>
      <c r="BJ4" s="258"/>
      <c r="BK4" s="258"/>
      <c r="BL4" s="258"/>
      <c r="BM4" s="258"/>
    </row>
    <row r="5" spans="2:256" ht="40" customHeight="1">
      <c r="B5" s="5" t="s">
        <v>98</v>
      </c>
      <c r="C5" s="5"/>
      <c r="D5" s="5"/>
      <c r="E5" s="5"/>
      <c r="F5" s="5"/>
      <c r="G5" s="5"/>
      <c r="H5" s="89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211"/>
      <c r="AV5" s="234"/>
      <c r="BH5" s="258">
        <v>44590</v>
      </c>
      <c r="BI5" s="258"/>
      <c r="BJ5" s="258"/>
      <c r="BK5" s="258"/>
      <c r="BL5" s="258"/>
      <c r="BM5" s="258"/>
    </row>
    <row r="6" spans="2:256" ht="15.5" customHeight="1">
      <c r="AH6" s="56"/>
      <c r="AI6" s="56"/>
      <c r="AJ6" s="56"/>
      <c r="AK6" s="56"/>
      <c r="AL6" s="56"/>
      <c r="AM6" s="56"/>
      <c r="AN6" s="56"/>
      <c r="AO6" s="56"/>
      <c r="AP6" s="56"/>
      <c r="AQ6" s="56"/>
      <c r="AV6" s="235"/>
      <c r="AW6" s="235"/>
      <c r="AX6" s="235"/>
      <c r="AY6" s="235"/>
      <c r="AZ6" s="241"/>
      <c r="BA6" s="241"/>
      <c r="BB6" s="241"/>
      <c r="BC6" s="241"/>
      <c r="BD6" s="241"/>
      <c r="BE6" s="241"/>
      <c r="BH6" s="258">
        <v>44591</v>
      </c>
      <c r="BI6" s="258"/>
      <c r="BJ6" s="258"/>
      <c r="BK6" s="258"/>
      <c r="BL6" s="258"/>
      <c r="BM6" s="258"/>
    </row>
    <row r="7" spans="2:256" ht="30" customHeight="1">
      <c r="B7" s="6" t="s">
        <v>78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212"/>
      <c r="AV7" s="235"/>
      <c r="AW7" s="235"/>
      <c r="AX7" s="235"/>
      <c r="AY7" s="235"/>
      <c r="AZ7" s="241"/>
      <c r="BA7" s="241"/>
      <c r="BB7" s="241"/>
      <c r="BC7" s="241"/>
      <c r="BD7" s="241"/>
      <c r="BE7" s="241"/>
      <c r="BH7" s="258">
        <v>44592</v>
      </c>
      <c r="BI7" s="258"/>
      <c r="BJ7" s="258"/>
      <c r="BK7" s="258"/>
      <c r="BL7" s="258"/>
      <c r="BM7" s="258"/>
    </row>
    <row r="8" spans="2:256" ht="10" customHeight="1">
      <c r="B8" s="7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54"/>
      <c r="AI8" s="54"/>
      <c r="AJ8" s="54"/>
      <c r="AK8" s="54"/>
      <c r="AL8" s="54"/>
      <c r="AM8" s="54"/>
      <c r="AN8" s="54"/>
      <c r="AO8" s="54"/>
      <c r="AP8" s="54"/>
      <c r="AQ8" s="213"/>
      <c r="AV8" s="235"/>
      <c r="AW8" s="235"/>
      <c r="AX8" s="235"/>
      <c r="AY8" s="235"/>
      <c r="AZ8" s="241"/>
      <c r="BA8" s="241"/>
      <c r="BB8" s="241"/>
      <c r="BC8" s="241"/>
      <c r="BD8" s="241"/>
      <c r="BE8" s="241"/>
      <c r="BH8" s="258">
        <v>44593</v>
      </c>
      <c r="BI8" s="258"/>
      <c r="BJ8" s="258"/>
      <c r="BK8" s="258"/>
      <c r="BL8" s="258"/>
      <c r="BM8" s="258"/>
    </row>
    <row r="9" spans="2:256" ht="30" customHeight="1">
      <c r="B9" s="8"/>
      <c r="E9" s="60"/>
      <c r="F9" s="78"/>
      <c r="G9" s="87"/>
      <c r="I9" s="34" t="s">
        <v>12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AA9" s="60"/>
      <c r="AB9" s="78"/>
      <c r="AC9" s="87"/>
      <c r="AE9" s="34" t="s">
        <v>13</v>
      </c>
      <c r="AF9" s="34"/>
      <c r="AG9" s="34"/>
      <c r="AH9" s="34"/>
      <c r="AI9" s="34"/>
      <c r="AJ9" s="34"/>
      <c r="AK9" s="34"/>
      <c r="AL9" s="34"/>
      <c r="AM9" s="34"/>
      <c r="AN9" s="34"/>
      <c r="AO9" s="152"/>
      <c r="AP9" s="56"/>
      <c r="AQ9" s="214"/>
      <c r="AW9" s="56"/>
      <c r="AX9" s="56"/>
      <c r="AY9" s="238" t="s">
        <v>69</v>
      </c>
      <c r="AZ9" s="242">
        <f>IF(AA9="✓",1,0)</f>
        <v>0</v>
      </c>
      <c r="BA9" s="249"/>
      <c r="BB9" s="249"/>
      <c r="BC9" s="249"/>
      <c r="BD9" s="249"/>
      <c r="BE9" s="253"/>
      <c r="BH9" s="258">
        <v>44594</v>
      </c>
      <c r="BI9" s="258"/>
      <c r="BJ9" s="258"/>
      <c r="BK9" s="258"/>
      <c r="BL9" s="258"/>
      <c r="BM9" s="258"/>
    </row>
    <row r="10" spans="2:256" ht="30" customHeight="1">
      <c r="B10" s="8"/>
      <c r="E10" s="61"/>
      <c r="F10" s="79"/>
      <c r="G10" s="88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AA10" s="61"/>
      <c r="AB10" s="79"/>
      <c r="AC10" s="88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152"/>
      <c r="AP10" s="205"/>
      <c r="AQ10" s="214"/>
      <c r="AV10" s="236"/>
      <c r="AW10" s="236"/>
      <c r="AX10" s="236"/>
      <c r="AY10" s="236"/>
      <c r="AZ10" s="243"/>
      <c r="BA10" s="243"/>
      <c r="BB10" s="243"/>
      <c r="BC10" s="243"/>
      <c r="BD10" s="243"/>
      <c r="BE10" s="243"/>
      <c r="BH10" s="258">
        <v>44595</v>
      </c>
      <c r="BI10" s="258"/>
      <c r="BJ10" s="258"/>
      <c r="BK10" s="258"/>
      <c r="BL10" s="258"/>
      <c r="BM10" s="258"/>
    </row>
    <row r="11" spans="2:256" ht="10" customHeight="1">
      <c r="B11" s="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179"/>
      <c r="AI11" s="179"/>
      <c r="AJ11" s="179"/>
      <c r="AK11" s="179"/>
      <c r="AL11" s="179"/>
      <c r="AM11" s="179"/>
      <c r="AN11" s="179"/>
      <c r="AO11" s="179"/>
      <c r="AP11" s="179"/>
      <c r="AQ11" s="215"/>
      <c r="AV11" s="236"/>
      <c r="AW11" s="236"/>
      <c r="AX11" s="236"/>
      <c r="AY11" s="236"/>
      <c r="AZ11" s="243"/>
      <c r="BA11" s="243"/>
      <c r="BB11" s="243"/>
      <c r="BC11" s="243"/>
      <c r="BD11" s="243"/>
      <c r="BE11" s="243"/>
      <c r="BH11" s="258">
        <v>44596</v>
      </c>
      <c r="BI11" s="258"/>
      <c r="BJ11" s="258"/>
      <c r="BK11" s="258"/>
      <c r="BL11" s="258"/>
      <c r="BM11" s="258"/>
    </row>
    <row r="12" spans="2:256" ht="20" customHeight="1"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V12" s="235"/>
      <c r="AW12" s="235"/>
      <c r="AX12" s="235"/>
      <c r="AY12" s="235"/>
      <c r="AZ12" s="241"/>
      <c r="BA12" s="241"/>
      <c r="BB12" s="241"/>
      <c r="BC12" s="241"/>
      <c r="BD12" s="241"/>
      <c r="BE12" s="241"/>
      <c r="BH12" s="258">
        <v>44597</v>
      </c>
      <c r="BI12" s="258"/>
      <c r="BJ12" s="258"/>
      <c r="BK12" s="258"/>
      <c r="BL12" s="258"/>
      <c r="BM12" s="258"/>
    </row>
    <row r="13" spans="2:256" ht="30" customHeight="1">
      <c r="B13" s="6" t="str">
        <v>２．「区分Bの協力日数」を算定してください。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212"/>
      <c r="AZ13" s="1" t="s">
        <v>4</v>
      </c>
      <c r="BH13" s="258">
        <v>44598</v>
      </c>
      <c r="BI13" s="258"/>
      <c r="BJ13" s="258"/>
      <c r="BK13" s="258"/>
      <c r="BL13" s="258"/>
      <c r="BM13" s="258"/>
      <c r="IQ13" s="233"/>
      <c r="IR13" s="233"/>
      <c r="IS13" s="233"/>
      <c r="IT13" s="233"/>
      <c r="IU13" s="233"/>
      <c r="IV13" s="233"/>
    </row>
    <row r="14" spans="2:256" ht="30" customHeight="1">
      <c r="B14" s="7"/>
      <c r="C14" s="31"/>
      <c r="D14" s="31"/>
      <c r="E14" s="31"/>
      <c r="F14" s="31"/>
      <c r="G14" s="31"/>
      <c r="H14" s="31"/>
      <c r="I14" s="31"/>
      <c r="J14" s="31"/>
      <c r="K14" s="31"/>
      <c r="L14" s="101" t="str">
        <v>区分Bの協力開始日</v>
      </c>
      <c r="M14" s="31"/>
      <c r="N14" s="31"/>
      <c r="O14" s="31"/>
      <c r="P14" s="31"/>
      <c r="Q14" s="31"/>
      <c r="R14" s="31"/>
      <c r="S14" s="31"/>
      <c r="T14" s="31"/>
      <c r="U14" s="31"/>
      <c r="V14" s="101" t="str">
        <v>区分Bの協力終了日</v>
      </c>
      <c r="W14" s="31"/>
      <c r="X14" s="10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101" t="str">
        <v>区分Bの協力日数</v>
      </c>
      <c r="AK14" s="31"/>
      <c r="AL14" s="31"/>
      <c r="AM14" s="31"/>
      <c r="AN14" s="31"/>
      <c r="AO14" s="31"/>
      <c r="AP14" s="31"/>
      <c r="AQ14" s="216"/>
      <c r="AZ14" s="244" t="s">
        <v>50</v>
      </c>
      <c r="BH14" s="258">
        <v>44599</v>
      </c>
      <c r="BI14" s="258"/>
      <c r="BJ14" s="258"/>
      <c r="BK14" s="258"/>
      <c r="BL14" s="258"/>
      <c r="BM14" s="258"/>
      <c r="IQ14" s="233"/>
      <c r="IR14" s="233"/>
      <c r="IS14" s="233"/>
      <c r="IT14" s="233"/>
      <c r="IU14" s="233"/>
      <c r="IV14" s="233"/>
    </row>
    <row r="15" spans="2:256" ht="30" customHeight="1">
      <c r="B15" s="8"/>
      <c r="C15" s="33" t="str">
        <v>区分Bの
協力日数</v>
      </c>
      <c r="D15" s="34"/>
      <c r="E15" s="34"/>
      <c r="F15" s="34"/>
      <c r="G15" s="34"/>
      <c r="I15" s="92" t="s">
        <v>7</v>
      </c>
      <c r="J15" s="92"/>
      <c r="L15" s="102"/>
      <c r="M15" s="107"/>
      <c r="N15" s="107"/>
      <c r="O15" s="107"/>
      <c r="P15" s="107"/>
      <c r="Q15" s="107"/>
      <c r="R15" s="132"/>
      <c r="S15" s="34" t="s">
        <v>60</v>
      </c>
      <c r="T15" s="34"/>
      <c r="U15" s="34"/>
      <c r="V15" s="102"/>
      <c r="W15" s="107"/>
      <c r="X15" s="107"/>
      <c r="Y15" s="107"/>
      <c r="Z15" s="107"/>
      <c r="AA15" s="107"/>
      <c r="AB15" s="132"/>
      <c r="AC15" s="34" t="s">
        <v>55</v>
      </c>
      <c r="AD15" s="34"/>
      <c r="AE15" s="34"/>
      <c r="AG15" s="92" t="s">
        <v>7</v>
      </c>
      <c r="AH15" s="92"/>
      <c r="AJ15" s="73" t="str">
        <f>IF(OR(L15="",V15=""),"",DATEDIF(L15,V15,"D")+1)</f>
        <v/>
      </c>
      <c r="AK15" s="83"/>
      <c r="AL15" s="83"/>
      <c r="AM15" s="83"/>
      <c r="AN15" s="83"/>
      <c r="AO15" s="83"/>
      <c r="AP15" s="206"/>
      <c r="AQ15" s="217"/>
      <c r="AZ15" s="245"/>
      <c r="BH15" s="258">
        <v>44600</v>
      </c>
      <c r="BI15" s="258"/>
      <c r="BJ15" s="258"/>
      <c r="BK15" s="258"/>
      <c r="BL15" s="258"/>
      <c r="BM15" s="258"/>
      <c r="IQ15" s="233"/>
      <c r="IR15" s="233"/>
      <c r="IS15" s="233"/>
      <c r="IT15" s="233"/>
      <c r="IU15" s="233"/>
      <c r="IV15" s="233"/>
    </row>
    <row r="16" spans="2:256" ht="30" customHeight="1">
      <c r="B16" s="8"/>
      <c r="C16" s="34"/>
      <c r="D16" s="34"/>
      <c r="E16" s="34"/>
      <c r="F16" s="34"/>
      <c r="G16" s="34"/>
      <c r="I16" s="92"/>
      <c r="J16" s="92"/>
      <c r="L16" s="103"/>
      <c r="M16" s="108"/>
      <c r="N16" s="108"/>
      <c r="O16" s="108"/>
      <c r="P16" s="108"/>
      <c r="Q16" s="108"/>
      <c r="R16" s="133"/>
      <c r="S16" s="34"/>
      <c r="T16" s="34"/>
      <c r="U16" s="34"/>
      <c r="V16" s="103"/>
      <c r="W16" s="108"/>
      <c r="X16" s="108"/>
      <c r="Y16" s="108"/>
      <c r="Z16" s="108"/>
      <c r="AA16" s="108"/>
      <c r="AB16" s="133"/>
      <c r="AC16" s="34"/>
      <c r="AD16" s="34"/>
      <c r="AE16" s="34"/>
      <c r="AG16" s="92"/>
      <c r="AH16" s="92"/>
      <c r="AJ16" s="74"/>
      <c r="AK16" s="84"/>
      <c r="AL16" s="84"/>
      <c r="AM16" s="84"/>
      <c r="AN16" s="84"/>
      <c r="AO16" s="84"/>
      <c r="AP16" s="105" t="s">
        <v>32</v>
      </c>
      <c r="AQ16" s="217"/>
      <c r="BH16" s="258">
        <v>44601</v>
      </c>
      <c r="BI16" s="258"/>
      <c r="BJ16" s="258"/>
      <c r="BK16" s="258"/>
      <c r="BL16" s="258"/>
      <c r="BM16" s="258"/>
      <c r="IQ16" s="233"/>
      <c r="IR16" s="233"/>
      <c r="IS16" s="233"/>
      <c r="IT16" s="233"/>
      <c r="IU16" s="233"/>
      <c r="IV16" s="233"/>
    </row>
    <row r="17" spans="2:256" ht="10" customHeight="1">
      <c r="B17" s="9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218"/>
      <c r="BH17" s="258">
        <v>44602</v>
      </c>
      <c r="BI17" s="258"/>
      <c r="BJ17" s="258"/>
      <c r="BK17" s="258"/>
      <c r="BL17" s="258"/>
      <c r="BM17" s="258"/>
      <c r="IQ17" s="233"/>
      <c r="IR17" s="233"/>
      <c r="IS17" s="233"/>
      <c r="IT17" s="233"/>
      <c r="IU17" s="233"/>
      <c r="IV17" s="233"/>
    </row>
    <row r="18" spans="2:256" ht="20" customHeight="1">
      <c r="BH18" s="258">
        <v>44603</v>
      </c>
      <c r="BI18" s="258"/>
      <c r="BJ18" s="258"/>
      <c r="BK18" s="258"/>
      <c r="BL18" s="258"/>
      <c r="BM18" s="258"/>
    </row>
    <row r="19" spans="2:256" ht="30" customHeight="1">
      <c r="B19" s="10" t="s">
        <v>90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219"/>
      <c r="AV19" s="234"/>
      <c r="AW19" s="234"/>
      <c r="AX19" s="234"/>
      <c r="AY19" s="234"/>
      <c r="AZ19" s="240"/>
      <c r="BA19" s="240"/>
      <c r="BB19" s="240"/>
      <c r="BC19" s="240"/>
      <c r="BD19" s="240"/>
      <c r="BE19" s="240"/>
      <c r="BH19" s="258">
        <v>44604</v>
      </c>
      <c r="BI19" s="258"/>
      <c r="BJ19" s="258"/>
      <c r="BK19" s="258"/>
      <c r="BL19" s="258"/>
      <c r="BM19" s="258"/>
    </row>
    <row r="20" spans="2:256" ht="30" customHeight="1">
      <c r="B20" s="11" t="s">
        <v>86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220"/>
      <c r="AV20" s="235"/>
      <c r="AW20" s="235"/>
      <c r="AX20" s="235"/>
      <c r="AY20" s="235"/>
      <c r="AZ20" s="241"/>
      <c r="BA20" s="241"/>
      <c r="BB20" s="241"/>
      <c r="BC20" s="241"/>
      <c r="BD20" s="241"/>
      <c r="BE20" s="241"/>
      <c r="BH20" s="258">
        <v>44605</v>
      </c>
      <c r="BI20" s="258"/>
      <c r="BJ20" s="258"/>
      <c r="BK20" s="258"/>
      <c r="BL20" s="258"/>
      <c r="BM20" s="258"/>
    </row>
    <row r="21" spans="2:256" ht="30" customHeight="1">
      <c r="B21" s="12" t="s">
        <v>73</v>
      </c>
      <c r="C21" s="37" t="s">
        <v>79</v>
      </c>
      <c r="D21" s="49"/>
      <c r="E21" s="49"/>
      <c r="F21" s="49"/>
      <c r="G21" s="49"/>
      <c r="H21" s="49"/>
      <c r="I21" s="49"/>
      <c r="J21" s="4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221"/>
      <c r="AV21" s="235"/>
      <c r="AW21" s="235"/>
      <c r="AX21" s="235"/>
      <c r="AY21" s="235"/>
      <c r="AZ21" s="241"/>
      <c r="BA21" s="241"/>
      <c r="BB21" s="241"/>
      <c r="BC21" s="241"/>
      <c r="BD21" s="241"/>
      <c r="BE21" s="241"/>
      <c r="BH21" s="258">
        <v>44606</v>
      </c>
      <c r="BI21" s="258"/>
      <c r="BJ21" s="258"/>
      <c r="BK21" s="258"/>
      <c r="BL21" s="258"/>
      <c r="BM21" s="258"/>
    </row>
    <row r="22" spans="2:256" ht="30" customHeight="1">
      <c r="B22" s="13"/>
      <c r="C22" s="38"/>
      <c r="D22" s="50"/>
      <c r="E22" s="62" t="s">
        <v>84</v>
      </c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217"/>
      <c r="AX22" s="234"/>
      <c r="AY22" s="234"/>
      <c r="AZ22" s="240"/>
      <c r="BA22" s="240"/>
      <c r="BB22" s="240"/>
      <c r="BC22" s="240"/>
      <c r="BD22" s="240"/>
      <c r="BE22" s="240"/>
      <c r="BH22" s="258">
        <v>44607</v>
      </c>
      <c r="BI22" s="258"/>
      <c r="BJ22" s="258"/>
      <c r="BK22" s="258"/>
      <c r="BL22" s="258"/>
      <c r="BM22" s="258"/>
    </row>
    <row r="23" spans="2:256" ht="30" customHeight="1">
      <c r="B23" s="13"/>
      <c r="C23" s="39"/>
      <c r="D23" s="51"/>
      <c r="E23" s="58" t="s">
        <v>85</v>
      </c>
      <c r="AQ23" s="217"/>
      <c r="BH23" s="258">
        <v>44608</v>
      </c>
      <c r="BI23" s="258"/>
      <c r="BJ23" s="258"/>
      <c r="BK23" s="258"/>
      <c r="BL23" s="258"/>
      <c r="BM23" s="258"/>
    </row>
    <row r="24" spans="2:256" ht="30" customHeight="1">
      <c r="B24" s="13"/>
      <c r="C24" s="40"/>
      <c r="D24" s="52"/>
      <c r="E24" s="58" t="s">
        <v>36</v>
      </c>
      <c r="AQ24" s="217"/>
      <c r="BH24" s="258">
        <v>44609</v>
      </c>
      <c r="BI24" s="258"/>
      <c r="BJ24" s="258"/>
      <c r="BK24" s="258"/>
      <c r="BL24" s="258"/>
      <c r="BM24" s="258"/>
    </row>
    <row r="25" spans="2:256" ht="10" customHeight="1">
      <c r="B25" s="13"/>
      <c r="C25" s="8"/>
      <c r="AQ25" s="217"/>
      <c r="AV25" s="235"/>
      <c r="AW25" s="235"/>
      <c r="AX25" s="235"/>
      <c r="AY25" s="235"/>
      <c r="AZ25" s="241"/>
      <c r="BA25" s="241"/>
      <c r="BB25" s="241"/>
      <c r="BC25" s="241"/>
      <c r="BD25" s="241"/>
      <c r="BE25" s="241"/>
      <c r="BH25" s="258">
        <v>44610</v>
      </c>
      <c r="BI25" s="258"/>
      <c r="BJ25" s="258"/>
      <c r="BK25" s="258"/>
      <c r="BL25" s="258"/>
      <c r="BM25" s="258"/>
    </row>
    <row r="26" spans="2:256" ht="30" customHeight="1">
      <c r="B26" s="13"/>
      <c r="C26" s="8"/>
      <c r="E26" s="63" t="s">
        <v>88</v>
      </c>
      <c r="F26" s="80"/>
      <c r="G26" s="80"/>
      <c r="H26" s="80"/>
      <c r="I26" s="80"/>
      <c r="J26" s="80"/>
      <c r="K26" s="80"/>
      <c r="O26" s="63"/>
      <c r="P26" s="63" t="s">
        <v>23</v>
      </c>
      <c r="Q26" s="80"/>
      <c r="R26" s="80"/>
      <c r="S26" s="80"/>
      <c r="AB26" s="63" t="s">
        <v>72</v>
      </c>
      <c r="AH26" s="80"/>
      <c r="AJ26" s="63" t="s">
        <v>27</v>
      </c>
      <c r="AQ26" s="217"/>
      <c r="AV26" s="234"/>
      <c r="AW26" s="234"/>
      <c r="BE26" s="234"/>
      <c r="BH26" s="258">
        <v>44611</v>
      </c>
      <c r="BI26" s="258"/>
      <c r="BJ26" s="258"/>
      <c r="BK26" s="258"/>
      <c r="BL26" s="258"/>
      <c r="BM26" s="258"/>
    </row>
    <row r="27" spans="2:256" ht="30" customHeight="1">
      <c r="B27" s="13"/>
      <c r="C27" s="8"/>
      <c r="E27" s="64"/>
      <c r="F27" s="81"/>
      <c r="G27" s="81"/>
      <c r="H27" s="81"/>
      <c r="I27" s="81"/>
      <c r="J27" s="81"/>
      <c r="K27" s="81"/>
      <c r="L27" s="81"/>
      <c r="M27" s="104"/>
      <c r="N27" s="92" t="s">
        <v>41</v>
      </c>
      <c r="O27" s="122"/>
      <c r="P27" s="64"/>
      <c r="Q27" s="81"/>
      <c r="R27" s="81"/>
      <c r="S27" s="81"/>
      <c r="T27" s="81"/>
      <c r="U27" s="81"/>
      <c r="V27" s="81"/>
      <c r="W27" s="81"/>
      <c r="X27" s="104"/>
      <c r="Z27" s="92" t="s">
        <v>43</v>
      </c>
      <c r="AA27" s="92"/>
      <c r="AB27" s="160" t="str">
        <f>IF(OR(C22="✓",C24="✓"),59,IF(C23="✓",60,""))</f>
        <v/>
      </c>
      <c r="AC27" s="166"/>
      <c r="AD27" s="166"/>
      <c r="AE27" s="172"/>
      <c r="AG27" s="92" t="s">
        <v>7</v>
      </c>
      <c r="AH27" s="92"/>
      <c r="AJ27" s="73" t="str">
        <f>IF(AND(E27="",P27=""),"",ROUNDUP((E27+P27)/AB27,0))</f>
        <v/>
      </c>
      <c r="AK27" s="83"/>
      <c r="AL27" s="83"/>
      <c r="AM27" s="83"/>
      <c r="AN27" s="83"/>
      <c r="AO27" s="83"/>
      <c r="AP27" s="104"/>
      <c r="AQ27" s="217"/>
      <c r="AV27" s="234"/>
      <c r="AW27" s="234"/>
      <c r="BE27" s="234"/>
      <c r="BH27" s="258">
        <v>44612</v>
      </c>
      <c r="BI27" s="258"/>
      <c r="BJ27" s="258"/>
      <c r="BK27" s="258"/>
      <c r="BL27" s="258"/>
      <c r="BM27" s="258"/>
    </row>
    <row r="28" spans="2:256" ht="30" customHeight="1">
      <c r="B28" s="13"/>
      <c r="C28" s="8"/>
      <c r="E28" s="65"/>
      <c r="F28" s="82"/>
      <c r="G28" s="82"/>
      <c r="H28" s="82"/>
      <c r="I28" s="82"/>
      <c r="J28" s="82"/>
      <c r="K28" s="82"/>
      <c r="L28" s="82"/>
      <c r="M28" s="105" t="s">
        <v>40</v>
      </c>
      <c r="N28" s="92"/>
      <c r="O28" s="122"/>
      <c r="P28" s="65"/>
      <c r="Q28" s="82"/>
      <c r="R28" s="82"/>
      <c r="S28" s="82"/>
      <c r="T28" s="82"/>
      <c r="U28" s="82"/>
      <c r="V28" s="82"/>
      <c r="W28" s="82"/>
      <c r="X28" s="105" t="s">
        <v>40</v>
      </c>
      <c r="Z28" s="92"/>
      <c r="AA28" s="92"/>
      <c r="AB28" s="161"/>
      <c r="AC28" s="167"/>
      <c r="AD28" s="167"/>
      <c r="AE28" s="173" t="s">
        <v>32</v>
      </c>
      <c r="AG28" s="92"/>
      <c r="AH28" s="92"/>
      <c r="AJ28" s="74"/>
      <c r="AK28" s="84"/>
      <c r="AL28" s="84"/>
      <c r="AM28" s="84"/>
      <c r="AN28" s="84"/>
      <c r="AO28" s="84"/>
      <c r="AP28" s="105" t="s">
        <v>40</v>
      </c>
      <c r="AQ28" s="217"/>
      <c r="AV28" s="234"/>
      <c r="AW28" s="234"/>
      <c r="BE28" s="234"/>
    </row>
    <row r="29" spans="2:256" ht="30" customHeight="1">
      <c r="B29" s="14"/>
      <c r="C29" s="9"/>
      <c r="D29" s="32"/>
      <c r="E29" s="66" t="s">
        <v>49</v>
      </c>
      <c r="F29" s="32"/>
      <c r="G29" s="32"/>
      <c r="H29" s="32"/>
      <c r="I29" s="32"/>
      <c r="J29" s="55"/>
      <c r="K29" s="55"/>
      <c r="L29" s="32"/>
      <c r="M29" s="32"/>
      <c r="N29" s="32"/>
      <c r="O29" s="123"/>
      <c r="P29" s="66" t="s">
        <v>49</v>
      </c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123" t="s">
        <v>81</v>
      </c>
      <c r="AC29" s="32"/>
      <c r="AD29" s="32"/>
      <c r="AE29" s="32"/>
      <c r="AF29" s="32"/>
      <c r="AG29" s="32"/>
      <c r="AH29" s="32"/>
      <c r="AI29" s="123"/>
      <c r="AJ29" s="123" t="s">
        <v>46</v>
      </c>
      <c r="AK29" s="123"/>
      <c r="AL29" s="32"/>
      <c r="AM29" s="32"/>
      <c r="AN29" s="32"/>
      <c r="AO29" s="32"/>
      <c r="AP29" s="32"/>
      <c r="AQ29" s="218"/>
      <c r="AV29" s="234"/>
      <c r="AW29" s="234"/>
      <c r="AX29" s="234"/>
      <c r="AY29" s="234"/>
      <c r="AZ29" s="240"/>
      <c r="BA29" s="240"/>
      <c r="BB29" s="240"/>
      <c r="BC29" s="240"/>
      <c r="BD29" s="240"/>
      <c r="BE29" s="240"/>
      <c r="BK29" s="165" t="s">
        <v>58</v>
      </c>
      <c r="BL29" s="165" t="s">
        <v>14</v>
      </c>
      <c r="BM29" s="165" t="s">
        <v>32</v>
      </c>
    </row>
    <row r="30" spans="2:256" ht="30" customHeight="1">
      <c r="B30" s="15" t="s">
        <v>75</v>
      </c>
      <c r="C30" s="31" t="s">
        <v>33</v>
      </c>
      <c r="D30" s="31"/>
      <c r="E30" s="31"/>
      <c r="F30" s="31"/>
      <c r="G30" s="31"/>
      <c r="H30" s="31"/>
      <c r="I30" s="31"/>
      <c r="J30" s="94"/>
      <c r="K30" s="99"/>
      <c r="L30" s="1" t="s">
        <v>58</v>
      </c>
      <c r="M30" s="109"/>
      <c r="N30" s="111"/>
      <c r="O30" s="31" t="s">
        <v>42</v>
      </c>
      <c r="P30" s="109"/>
      <c r="Q30" s="111"/>
      <c r="R30" s="31" t="s">
        <v>9</v>
      </c>
      <c r="S30" s="31"/>
      <c r="T30" s="135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222"/>
      <c r="AV30" s="236" t="s">
        <v>47</v>
      </c>
      <c r="AW30" s="236"/>
      <c r="AX30" s="236"/>
      <c r="AY30" s="239"/>
      <c r="AZ30" s="246" t="str">
        <f>IF(OR(J30="",M30="",P30=""),"",DATE(J30+2018,M30,P30))</f>
        <v/>
      </c>
      <c r="BA30" s="250"/>
      <c r="BB30" s="250"/>
      <c r="BC30" s="250"/>
      <c r="BD30" s="250"/>
      <c r="BE30" s="254"/>
      <c r="BF30" s="257"/>
      <c r="BK30" s="245"/>
      <c r="BL30" s="245"/>
      <c r="BM30" s="245"/>
    </row>
    <row r="31" spans="2:256" ht="30" customHeight="1">
      <c r="B31" s="16"/>
      <c r="D31" s="53" t="s">
        <v>87</v>
      </c>
      <c r="AQ31" s="217"/>
      <c r="AV31" s="236" t="s">
        <v>48</v>
      </c>
      <c r="AW31" s="236"/>
      <c r="AX31" s="236"/>
      <c r="AY31" s="239"/>
      <c r="AZ31" s="246">
        <v>44286</v>
      </c>
      <c r="BA31" s="250"/>
      <c r="BB31" s="250"/>
      <c r="BC31" s="250"/>
      <c r="BD31" s="250"/>
      <c r="BE31" s="254"/>
      <c r="BK31" s="259">
        <v>3</v>
      </c>
      <c r="BL31" s="259">
        <v>1</v>
      </c>
      <c r="BM31" s="259">
        <v>1</v>
      </c>
    </row>
    <row r="32" spans="2:256" ht="30" customHeight="1">
      <c r="B32" s="16"/>
      <c r="E32" s="63" t="s">
        <v>96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B32" s="63" t="s">
        <v>72</v>
      </c>
      <c r="AC32" s="80"/>
      <c r="AD32" s="80"/>
      <c r="AE32" s="80"/>
      <c r="AF32" s="80"/>
      <c r="AG32" s="80"/>
      <c r="AJ32" s="63" t="s">
        <v>27</v>
      </c>
      <c r="AQ32" s="217"/>
      <c r="AV32" s="236" t="s">
        <v>34</v>
      </c>
      <c r="AW32" s="236"/>
      <c r="AX32" s="236"/>
      <c r="AY32" s="239"/>
      <c r="AZ32" s="247" t="e">
        <f>DATEDIF(AZ30,AZ31,"D")+1</f>
        <v>#VALUE!</v>
      </c>
      <c r="BA32" s="251"/>
      <c r="BB32" s="251"/>
      <c r="BC32" s="251"/>
      <c r="BD32" s="251"/>
      <c r="BE32" s="255"/>
      <c r="BK32" s="244">
        <v>4</v>
      </c>
      <c r="BL32" s="259">
        <v>2</v>
      </c>
      <c r="BM32" s="259">
        <v>2</v>
      </c>
    </row>
    <row r="33" spans="2:65" ht="30" customHeight="1">
      <c r="B33" s="16"/>
      <c r="E33" s="64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104"/>
      <c r="Z33" s="92" t="s">
        <v>43</v>
      </c>
      <c r="AA33" s="92"/>
      <c r="AB33" s="162" t="str">
        <f>IF(OR(J30="",M30="",P30=""),"",IF(ISERROR(AZ32),"×",AZ32))</f>
        <v/>
      </c>
      <c r="AC33" s="168"/>
      <c r="AD33" s="168"/>
      <c r="AE33" s="172"/>
      <c r="AG33" s="92" t="s">
        <v>7</v>
      </c>
      <c r="AH33" s="92"/>
      <c r="AJ33" s="73" t="str">
        <f>IF(OR(E33="",AB33=""),"",IF(ISERROR(AZ32),0,ROUNDUP(E33/AB33,0)))</f>
        <v/>
      </c>
      <c r="AK33" s="83"/>
      <c r="AL33" s="83"/>
      <c r="AM33" s="83"/>
      <c r="AN33" s="83"/>
      <c r="AO33" s="83"/>
      <c r="AP33" s="104"/>
      <c r="AQ33" s="217"/>
      <c r="BG33" s="257"/>
      <c r="BL33" s="259">
        <v>3</v>
      </c>
      <c r="BM33" s="259">
        <v>3</v>
      </c>
    </row>
    <row r="34" spans="2:65" ht="30" customHeight="1">
      <c r="B34" s="16"/>
      <c r="E34" s="65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105" t="s">
        <v>40</v>
      </c>
      <c r="Z34" s="92"/>
      <c r="AA34" s="92"/>
      <c r="AB34" s="163"/>
      <c r="AC34" s="169"/>
      <c r="AD34" s="169"/>
      <c r="AE34" s="173" t="s">
        <v>32</v>
      </c>
      <c r="AG34" s="92"/>
      <c r="AH34" s="92"/>
      <c r="AJ34" s="74"/>
      <c r="AK34" s="84"/>
      <c r="AL34" s="84"/>
      <c r="AM34" s="84"/>
      <c r="AN34" s="84"/>
      <c r="AO34" s="84"/>
      <c r="AP34" s="105" t="s">
        <v>40</v>
      </c>
      <c r="AQ34" s="217"/>
      <c r="AW34" s="237"/>
      <c r="AX34" s="237"/>
      <c r="AY34" s="238" t="s">
        <v>66</v>
      </c>
      <c r="AZ34" s="242">
        <f>IF(AND(AJ27="",AJ33=""),1,0)</f>
        <v>1</v>
      </c>
      <c r="BA34" s="249"/>
      <c r="BB34" s="249"/>
      <c r="BC34" s="249"/>
      <c r="BD34" s="249"/>
      <c r="BE34" s="253"/>
      <c r="BL34" s="259">
        <v>4</v>
      </c>
      <c r="BM34" s="259">
        <v>4</v>
      </c>
    </row>
    <row r="35" spans="2:65" ht="30" customHeight="1">
      <c r="B35" s="17"/>
      <c r="C35" s="32"/>
      <c r="D35" s="32"/>
      <c r="E35" s="66" t="s">
        <v>49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123" t="s">
        <v>80</v>
      </c>
      <c r="AC35" s="32"/>
      <c r="AD35" s="32"/>
      <c r="AE35" s="32"/>
      <c r="AF35" s="32"/>
      <c r="AG35" s="32"/>
      <c r="AH35" s="32"/>
      <c r="AI35" s="123"/>
      <c r="AJ35" s="123" t="s">
        <v>46</v>
      </c>
      <c r="AK35" s="32"/>
      <c r="AL35" s="32"/>
      <c r="AM35" s="32"/>
      <c r="AN35" s="32"/>
      <c r="AO35" s="32"/>
      <c r="AP35" s="32"/>
      <c r="AQ35" s="218"/>
      <c r="AV35" s="236" t="s">
        <v>0</v>
      </c>
      <c r="AW35" s="236"/>
      <c r="AX35" s="236"/>
      <c r="AY35" s="239"/>
      <c r="AZ35" s="248">
        <f>MAX(AJ27,AJ33)</f>
        <v>0</v>
      </c>
      <c r="BA35" s="252"/>
      <c r="BB35" s="252"/>
      <c r="BC35" s="252"/>
      <c r="BD35" s="252"/>
      <c r="BE35" s="256"/>
      <c r="BL35" s="259">
        <v>5</v>
      </c>
      <c r="BM35" s="259">
        <v>5</v>
      </c>
    </row>
    <row r="36" spans="2:65" ht="20" customHeight="1">
      <c r="BL36" s="259">
        <v>6</v>
      </c>
      <c r="BM36" s="259">
        <v>6</v>
      </c>
    </row>
    <row r="37" spans="2:65" ht="30" customHeight="1">
      <c r="B37" s="10" t="s">
        <v>74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219"/>
      <c r="BL37" s="259">
        <v>7</v>
      </c>
      <c r="BM37" s="259">
        <v>7</v>
      </c>
    </row>
    <row r="38" spans="2:65" ht="30" customHeight="1">
      <c r="B38" s="18" t="s">
        <v>37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223"/>
      <c r="AV38" s="235"/>
      <c r="AW38" s="235"/>
      <c r="AX38" s="235"/>
      <c r="AY38" s="235"/>
      <c r="AZ38" s="241"/>
      <c r="BA38" s="241"/>
      <c r="BB38" s="241"/>
      <c r="BC38" s="241"/>
      <c r="BD38" s="241"/>
      <c r="BE38" s="241"/>
      <c r="BL38" s="259">
        <v>8</v>
      </c>
      <c r="BM38" s="259">
        <v>8</v>
      </c>
    </row>
    <row r="39" spans="2:65" ht="30" customHeight="1">
      <c r="B39" s="19" t="s">
        <v>83</v>
      </c>
      <c r="C39" s="42" t="s">
        <v>15</v>
      </c>
      <c r="D39" s="54" t="s">
        <v>99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AN39" s="195"/>
      <c r="AO39" s="195"/>
      <c r="AP39" s="195"/>
      <c r="AQ39" s="224"/>
      <c r="AV39" s="236" t="s">
        <v>11</v>
      </c>
      <c r="AW39" s="236"/>
      <c r="AX39" s="236"/>
      <c r="AY39" s="239"/>
      <c r="AZ39" s="242">
        <f>IF(AZ59=1,0,IF(AZ35&lt;=75000,1,0))</f>
        <v>1</v>
      </c>
      <c r="BA39" s="249"/>
      <c r="BB39" s="249"/>
      <c r="BC39" s="249"/>
      <c r="BD39" s="249"/>
      <c r="BE39" s="253"/>
      <c r="BL39" s="259">
        <v>9</v>
      </c>
      <c r="BM39" s="259">
        <v>9</v>
      </c>
    </row>
    <row r="40" spans="2:65" ht="10" customHeight="1">
      <c r="B40" s="20"/>
      <c r="C40" s="43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AN40" s="196"/>
      <c r="AO40" s="196"/>
      <c r="AP40" s="196"/>
      <c r="AQ40" s="225"/>
      <c r="BL40" s="259">
        <v>10</v>
      </c>
      <c r="BM40" s="259">
        <v>10</v>
      </c>
    </row>
    <row r="41" spans="2:65" ht="30" customHeight="1">
      <c r="B41" s="20"/>
      <c r="C41" s="43"/>
      <c r="E41" s="67" t="s">
        <v>102</v>
      </c>
      <c r="F41" s="67"/>
      <c r="G41" s="67"/>
      <c r="H41" s="67"/>
      <c r="I41" s="67"/>
      <c r="J41" s="95"/>
      <c r="K41" s="92" t="s">
        <v>7</v>
      </c>
      <c r="L41" s="92"/>
      <c r="M41" s="95"/>
      <c r="N41" s="112">
        <v>30000</v>
      </c>
      <c r="O41" s="112"/>
      <c r="P41" s="112"/>
      <c r="Q41" s="112"/>
      <c r="R41" s="112"/>
      <c r="S41" s="112"/>
      <c r="T41" s="136"/>
      <c r="U41" s="95"/>
      <c r="W41" s="147"/>
      <c r="X41" s="147"/>
      <c r="Y41" s="147"/>
      <c r="Z41" s="147"/>
      <c r="AA41" s="147"/>
      <c r="AB41" s="147"/>
      <c r="AC41" s="147"/>
      <c r="AN41" s="197"/>
      <c r="AO41" s="197"/>
      <c r="AP41" s="197"/>
      <c r="AQ41" s="226"/>
      <c r="BL41" s="259">
        <v>11</v>
      </c>
      <c r="BM41" s="259">
        <v>11</v>
      </c>
    </row>
    <row r="42" spans="2:65" ht="30" customHeight="1">
      <c r="B42" s="20"/>
      <c r="C42" s="43"/>
      <c r="E42" s="67"/>
      <c r="F42" s="67"/>
      <c r="G42" s="67"/>
      <c r="H42" s="67"/>
      <c r="I42" s="67"/>
      <c r="J42" s="95"/>
      <c r="K42" s="92"/>
      <c r="L42" s="92"/>
      <c r="M42" s="95"/>
      <c r="N42" s="113"/>
      <c r="O42" s="113"/>
      <c r="P42" s="113"/>
      <c r="Q42" s="113"/>
      <c r="R42" s="113"/>
      <c r="S42" s="113"/>
      <c r="T42" s="137" t="s">
        <v>40</v>
      </c>
      <c r="U42" s="95"/>
      <c r="W42" s="147"/>
      <c r="Z42" s="147"/>
      <c r="AA42" s="147"/>
      <c r="AB42" s="147"/>
      <c r="AC42" s="147"/>
      <c r="AN42" s="197"/>
      <c r="AO42" s="197"/>
      <c r="AP42" s="197"/>
      <c r="AQ42" s="226"/>
      <c r="BL42" s="259">
        <v>12</v>
      </c>
      <c r="BM42" s="259">
        <v>12</v>
      </c>
    </row>
    <row r="43" spans="2:65" ht="10" customHeight="1">
      <c r="B43" s="20"/>
      <c r="C43" s="43"/>
      <c r="E43" s="68"/>
      <c r="F43" s="68"/>
      <c r="G43" s="68"/>
      <c r="H43" s="68"/>
      <c r="I43" s="68"/>
      <c r="J43" s="96"/>
      <c r="K43" s="100"/>
      <c r="L43" s="100"/>
      <c r="M43" s="96"/>
      <c r="N43" s="114"/>
      <c r="O43" s="114"/>
      <c r="P43" s="114"/>
      <c r="Q43" s="114"/>
      <c r="R43" s="114"/>
      <c r="S43" s="114"/>
      <c r="T43" s="114"/>
      <c r="U43" s="96"/>
      <c r="W43" s="147"/>
      <c r="Z43" s="147"/>
      <c r="AA43" s="147"/>
      <c r="AB43" s="147"/>
      <c r="AC43" s="147"/>
      <c r="AN43" s="198"/>
      <c r="AO43" s="198"/>
      <c r="AP43" s="198"/>
      <c r="AQ43" s="226"/>
      <c r="BM43" s="259">
        <v>13</v>
      </c>
    </row>
    <row r="44" spans="2:65" ht="30" customHeight="1">
      <c r="B44" s="20"/>
      <c r="C44" s="43"/>
      <c r="E44" s="69" t="str">
        <v>区分Bの
協力金額</v>
      </c>
      <c r="F44" s="69"/>
      <c r="G44" s="69"/>
      <c r="H44" s="69"/>
      <c r="I44" s="69"/>
      <c r="K44" s="100"/>
      <c r="L44" s="100"/>
      <c r="N44" s="115" t="s">
        <v>102</v>
      </c>
      <c r="O44" s="124"/>
      <c r="P44" s="124"/>
      <c r="Q44" s="124"/>
      <c r="R44" s="124"/>
      <c r="S44" s="124"/>
      <c r="T44" s="124"/>
      <c r="U44" s="124"/>
      <c r="W44" s="115" t="str">
        <v>区分Bの協力日数</v>
      </c>
      <c r="X44" s="124"/>
      <c r="Y44" s="124"/>
      <c r="Z44" s="124"/>
      <c r="AA44" s="124"/>
      <c r="AB44" s="124"/>
      <c r="AC44" s="124"/>
      <c r="AF44" s="177"/>
      <c r="AG44" s="124"/>
      <c r="AH44" s="116" t="str">
        <v>区分Bの協力金額</v>
      </c>
      <c r="AI44" s="55"/>
      <c r="AJ44" s="55"/>
      <c r="AK44" s="55"/>
      <c r="AL44" s="55"/>
      <c r="AM44" s="55"/>
      <c r="AN44" s="55"/>
      <c r="AO44" s="55"/>
      <c r="AP44" s="55"/>
      <c r="AQ44" s="226"/>
      <c r="BL44" s="217"/>
      <c r="BM44" s="259">
        <v>14</v>
      </c>
    </row>
    <row r="45" spans="2:65" ht="30" customHeight="1">
      <c r="B45" s="20"/>
      <c r="C45" s="43"/>
      <c r="E45" s="69"/>
      <c r="F45" s="69"/>
      <c r="G45" s="69"/>
      <c r="H45" s="69"/>
      <c r="I45" s="69"/>
      <c r="K45" s="92" t="s">
        <v>7</v>
      </c>
      <c r="L45" s="92"/>
      <c r="N45" s="112">
        <v>30000</v>
      </c>
      <c r="O45" s="112"/>
      <c r="P45" s="112"/>
      <c r="Q45" s="112"/>
      <c r="R45" s="112"/>
      <c r="S45" s="112"/>
      <c r="T45" s="136"/>
      <c r="U45" s="143" t="s">
        <v>30</v>
      </c>
      <c r="V45" s="143"/>
      <c r="W45" s="117" t="str">
        <f>IF(AZ39=1,AJ15,"")</f>
        <v/>
      </c>
      <c r="X45" s="126"/>
      <c r="Y45" s="126"/>
      <c r="Z45" s="126"/>
      <c r="AA45" s="126"/>
      <c r="AB45" s="126"/>
      <c r="AC45" s="138"/>
      <c r="AE45" s="164" t="s">
        <v>7</v>
      </c>
      <c r="AF45" s="164"/>
      <c r="AH45" s="180" t="str">
        <f>IF(W45="","",N45/1000*W45)</f>
        <v/>
      </c>
      <c r="AI45" s="184"/>
      <c r="AJ45" s="184"/>
      <c r="AK45" s="184"/>
      <c r="AL45" s="184"/>
      <c r="AM45" s="193" t="s">
        <v>45</v>
      </c>
      <c r="AN45" s="193"/>
      <c r="AO45" s="193"/>
      <c r="AP45" s="207"/>
      <c r="AQ45" s="226"/>
      <c r="BL45" s="260"/>
      <c r="BM45" s="259">
        <v>15</v>
      </c>
    </row>
    <row r="46" spans="2:65" ht="30" customHeight="1">
      <c r="B46" s="20"/>
      <c r="C46" s="43"/>
      <c r="E46" s="69"/>
      <c r="F46" s="69"/>
      <c r="G46" s="69"/>
      <c r="H46" s="69"/>
      <c r="I46" s="69"/>
      <c r="K46" s="92"/>
      <c r="L46" s="92"/>
      <c r="N46" s="113"/>
      <c r="O46" s="113"/>
      <c r="P46" s="113"/>
      <c r="Q46" s="113"/>
      <c r="R46" s="113"/>
      <c r="S46" s="113"/>
      <c r="T46" s="137" t="s">
        <v>40</v>
      </c>
      <c r="U46" s="143"/>
      <c r="V46" s="143"/>
      <c r="W46" s="118"/>
      <c r="X46" s="127"/>
      <c r="Y46" s="127"/>
      <c r="Z46" s="127"/>
      <c r="AA46" s="127"/>
      <c r="AB46" s="127"/>
      <c r="AC46" s="139" t="s">
        <v>32</v>
      </c>
      <c r="AE46" s="164"/>
      <c r="AF46" s="164"/>
      <c r="AH46" s="181"/>
      <c r="AI46" s="185"/>
      <c r="AJ46" s="185"/>
      <c r="AK46" s="185"/>
      <c r="AL46" s="185"/>
      <c r="AM46" s="194"/>
      <c r="AN46" s="194"/>
      <c r="AO46" s="194"/>
      <c r="AP46" s="208" t="s">
        <v>40</v>
      </c>
      <c r="AQ46" s="226"/>
      <c r="BL46" s="260"/>
      <c r="BM46" s="259">
        <v>16</v>
      </c>
    </row>
    <row r="47" spans="2:65" ht="10" customHeight="1">
      <c r="B47" s="20"/>
      <c r="C47" s="44"/>
      <c r="W47" s="147"/>
      <c r="X47" s="147"/>
      <c r="Y47" s="147"/>
      <c r="Z47" s="147"/>
      <c r="AA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99"/>
      <c r="AO47" s="199"/>
      <c r="AP47" s="199"/>
      <c r="AQ47" s="227"/>
      <c r="BL47" s="260"/>
      <c r="BM47" s="259">
        <v>17</v>
      </c>
    </row>
    <row r="48" spans="2:65" ht="30" customHeight="1">
      <c r="B48" s="20"/>
      <c r="C48" s="42" t="s">
        <v>17</v>
      </c>
      <c r="D48" s="54" t="s">
        <v>29</v>
      </c>
      <c r="E48" s="70"/>
      <c r="F48" s="70"/>
      <c r="G48" s="70"/>
      <c r="H48" s="70"/>
      <c r="I48" s="93"/>
      <c r="J48" s="93"/>
      <c r="K48" s="93"/>
      <c r="L48" s="93"/>
      <c r="M48" s="93"/>
      <c r="N48" s="93"/>
      <c r="O48" s="93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196"/>
      <c r="AO48" s="196"/>
      <c r="AP48" s="196"/>
      <c r="AQ48" s="225"/>
      <c r="AV48" s="236" t="s">
        <v>63</v>
      </c>
      <c r="AW48" s="236"/>
      <c r="AX48" s="236"/>
      <c r="AY48" s="239"/>
      <c r="AZ48" s="242">
        <f>IF(AZ59=1,0,IF(AND(AZ39=0,AZ57=0),1,0))</f>
        <v>0</v>
      </c>
      <c r="BA48" s="249"/>
      <c r="BB48" s="249"/>
      <c r="BC48" s="249"/>
      <c r="BD48" s="249"/>
      <c r="BE48" s="253"/>
      <c r="BL48" s="260"/>
      <c r="BM48" s="259">
        <v>18</v>
      </c>
    </row>
    <row r="49" spans="2:65" ht="30" customHeight="1">
      <c r="B49" s="20"/>
      <c r="C49" s="43"/>
      <c r="D49" s="55"/>
      <c r="N49" s="116" t="s">
        <v>27</v>
      </c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80"/>
      <c r="AA49" s="80"/>
      <c r="AB49" s="80"/>
      <c r="AH49" s="182" t="s">
        <v>102</v>
      </c>
      <c r="AI49" s="186"/>
      <c r="AJ49" s="186"/>
      <c r="AK49" s="186"/>
      <c r="AL49" s="186"/>
      <c r="AM49" s="186"/>
      <c r="AN49" s="186"/>
      <c r="AO49" s="196"/>
      <c r="AP49" s="196"/>
      <c r="AQ49" s="225"/>
      <c r="BL49" s="260"/>
      <c r="BM49" s="259">
        <v>19</v>
      </c>
    </row>
    <row r="50" spans="2:65" ht="30" customHeight="1">
      <c r="B50" s="20"/>
      <c r="C50" s="43"/>
      <c r="D50" s="56"/>
      <c r="E50" s="71" t="s">
        <v>102</v>
      </c>
      <c r="F50" s="71"/>
      <c r="G50" s="71"/>
      <c r="H50" s="71"/>
      <c r="I50" s="71"/>
      <c r="K50" s="92" t="s">
        <v>7</v>
      </c>
      <c r="L50" s="92"/>
      <c r="N50" s="117" t="str">
        <f>IF(AZ48=1,AZ35,"")</f>
        <v/>
      </c>
      <c r="O50" s="126"/>
      <c r="P50" s="126"/>
      <c r="Q50" s="126"/>
      <c r="R50" s="126"/>
      <c r="S50" s="126"/>
      <c r="T50" s="138"/>
      <c r="U50" s="143" t="s">
        <v>30</v>
      </c>
      <c r="V50" s="143"/>
      <c r="Y50" s="67">
        <v>0.4</v>
      </c>
      <c r="Z50" s="67"/>
      <c r="AA50" s="67"/>
      <c r="AB50" s="67"/>
      <c r="AE50" s="164" t="s">
        <v>7</v>
      </c>
      <c r="AF50" s="164"/>
      <c r="AH50" s="119" t="str">
        <f>IF(N50="","",ROUNDUP(N50*Y50,-3)/1000)</f>
        <v/>
      </c>
      <c r="AI50" s="128"/>
      <c r="AJ50" s="128"/>
      <c r="AK50" s="188" t="s">
        <v>45</v>
      </c>
      <c r="AL50" s="188"/>
      <c r="AM50" s="188"/>
      <c r="AN50" s="104"/>
      <c r="AO50" s="196"/>
      <c r="AP50" s="196"/>
      <c r="AQ50" s="225"/>
      <c r="BM50" s="259">
        <v>20</v>
      </c>
    </row>
    <row r="51" spans="2:65" ht="30" customHeight="1">
      <c r="B51" s="20"/>
      <c r="C51" s="43"/>
      <c r="D51" s="55"/>
      <c r="E51" s="71"/>
      <c r="F51" s="71"/>
      <c r="G51" s="71"/>
      <c r="H51" s="71"/>
      <c r="I51" s="71"/>
      <c r="K51" s="92"/>
      <c r="L51" s="92"/>
      <c r="N51" s="118"/>
      <c r="O51" s="127"/>
      <c r="P51" s="127"/>
      <c r="Q51" s="127"/>
      <c r="R51" s="127"/>
      <c r="S51" s="127"/>
      <c r="T51" s="139" t="s">
        <v>40</v>
      </c>
      <c r="U51" s="143"/>
      <c r="V51" s="143"/>
      <c r="Y51" s="155"/>
      <c r="Z51" s="155"/>
      <c r="AA51" s="155"/>
      <c r="AB51" s="155"/>
      <c r="AE51" s="164"/>
      <c r="AF51" s="164"/>
      <c r="AH51" s="120"/>
      <c r="AI51" s="129"/>
      <c r="AJ51" s="129"/>
      <c r="AK51" s="189"/>
      <c r="AL51" s="189"/>
      <c r="AM51" s="189"/>
      <c r="AN51" s="105" t="s">
        <v>40</v>
      </c>
      <c r="AO51" s="196"/>
      <c r="AP51" s="196"/>
      <c r="AQ51" s="225"/>
      <c r="BM51" s="259">
        <v>21</v>
      </c>
    </row>
    <row r="52" spans="2:65" ht="10" customHeight="1">
      <c r="B52" s="20"/>
      <c r="C52" s="43"/>
      <c r="E52" s="72"/>
      <c r="F52" s="72"/>
      <c r="G52" s="72"/>
      <c r="H52" s="72"/>
      <c r="I52" s="72"/>
      <c r="K52" s="100"/>
      <c r="L52" s="100"/>
      <c r="N52" s="112"/>
      <c r="O52" s="112"/>
      <c r="P52" s="112"/>
      <c r="Q52" s="112"/>
      <c r="R52" s="112"/>
      <c r="S52" s="112"/>
      <c r="T52" s="140"/>
      <c r="U52" s="124"/>
      <c r="X52" s="95"/>
      <c r="Y52" s="67"/>
      <c r="Z52" s="67"/>
      <c r="AA52" s="124"/>
      <c r="AB52" s="164"/>
      <c r="AC52" s="164"/>
      <c r="AD52" s="124"/>
      <c r="AE52" s="174"/>
      <c r="AF52" s="174"/>
      <c r="AG52" s="174"/>
      <c r="AH52" s="183"/>
      <c r="AI52" s="183"/>
      <c r="AJ52" s="183"/>
      <c r="AK52" s="190"/>
      <c r="AL52" s="191"/>
      <c r="AM52" s="191"/>
      <c r="AN52" s="196"/>
      <c r="AO52" s="196"/>
      <c r="AP52" s="196"/>
      <c r="AQ52" s="225"/>
      <c r="BM52" s="259">
        <v>22</v>
      </c>
    </row>
    <row r="53" spans="2:65" ht="30" customHeight="1">
      <c r="B53" s="20"/>
      <c r="C53" s="43"/>
      <c r="E53" s="69" t="str">
        <v>区分Bの
協力金額</v>
      </c>
      <c r="F53" s="69"/>
      <c r="G53" s="69"/>
      <c r="H53" s="69"/>
      <c r="I53" s="69"/>
      <c r="K53" s="100"/>
      <c r="L53" s="100"/>
      <c r="N53" s="115" t="s">
        <v>102</v>
      </c>
      <c r="O53" s="124"/>
      <c r="P53" s="124"/>
      <c r="Q53" s="124"/>
      <c r="R53" s="124"/>
      <c r="S53" s="124"/>
      <c r="T53" s="124"/>
      <c r="U53" s="124"/>
      <c r="W53" s="115" t="str">
        <v>区分Bの協力日数</v>
      </c>
      <c r="X53" s="124"/>
      <c r="Y53" s="124"/>
      <c r="Z53" s="124"/>
      <c r="AA53" s="124"/>
      <c r="AB53" s="124"/>
      <c r="AC53" s="124"/>
      <c r="AF53" s="177"/>
      <c r="AG53" s="124"/>
      <c r="AH53" s="116" t="str">
        <v>区分Bの協力金額</v>
      </c>
      <c r="AI53" s="55"/>
      <c r="AJ53" s="55"/>
      <c r="AK53" s="55"/>
      <c r="AL53" s="55"/>
      <c r="AM53" s="55"/>
      <c r="AN53" s="55"/>
      <c r="AO53" s="55"/>
      <c r="AP53" s="55"/>
      <c r="AQ53" s="225"/>
      <c r="BM53" s="259">
        <v>23</v>
      </c>
    </row>
    <row r="54" spans="2:65" ht="30" customHeight="1">
      <c r="B54" s="20"/>
      <c r="C54" s="43"/>
      <c r="E54" s="69"/>
      <c r="F54" s="69"/>
      <c r="G54" s="69"/>
      <c r="H54" s="69"/>
      <c r="I54" s="69"/>
      <c r="K54" s="92" t="s">
        <v>7</v>
      </c>
      <c r="L54" s="92"/>
      <c r="N54" s="119" t="str">
        <f>AH50</f>
        <v/>
      </c>
      <c r="O54" s="128"/>
      <c r="P54" s="128"/>
      <c r="Q54" s="130" t="s">
        <v>45</v>
      </c>
      <c r="R54" s="130"/>
      <c r="S54" s="130"/>
      <c r="T54" s="141"/>
      <c r="U54" s="143" t="s">
        <v>30</v>
      </c>
      <c r="V54" s="143"/>
      <c r="W54" s="117" t="str">
        <f>IF(AZ48=1,AJ15,"")</f>
        <v/>
      </c>
      <c r="X54" s="126"/>
      <c r="Y54" s="126"/>
      <c r="Z54" s="126"/>
      <c r="AA54" s="126"/>
      <c r="AB54" s="126"/>
      <c r="AC54" s="138"/>
      <c r="AE54" s="164" t="s">
        <v>7</v>
      </c>
      <c r="AF54" s="164"/>
      <c r="AH54" s="180" t="str">
        <f>IF(OR(N54="",W54=""),"",N54*W54)</f>
        <v/>
      </c>
      <c r="AI54" s="184"/>
      <c r="AJ54" s="184"/>
      <c r="AK54" s="184"/>
      <c r="AL54" s="184"/>
      <c r="AM54" s="193" t="s">
        <v>45</v>
      </c>
      <c r="AN54" s="193"/>
      <c r="AO54" s="193"/>
      <c r="AP54" s="207"/>
      <c r="AQ54" s="225"/>
      <c r="BM54" s="259">
        <v>24</v>
      </c>
    </row>
    <row r="55" spans="2:65" ht="30" customHeight="1">
      <c r="B55" s="20"/>
      <c r="C55" s="43"/>
      <c r="E55" s="69"/>
      <c r="F55" s="69"/>
      <c r="G55" s="69"/>
      <c r="H55" s="69"/>
      <c r="I55" s="69"/>
      <c r="K55" s="92"/>
      <c r="L55" s="92"/>
      <c r="N55" s="120"/>
      <c r="O55" s="129"/>
      <c r="P55" s="129"/>
      <c r="Q55" s="131"/>
      <c r="R55" s="131"/>
      <c r="S55" s="131"/>
      <c r="T55" s="142" t="s">
        <v>40</v>
      </c>
      <c r="U55" s="143"/>
      <c r="V55" s="143"/>
      <c r="W55" s="118"/>
      <c r="X55" s="127"/>
      <c r="Y55" s="127"/>
      <c r="Z55" s="127"/>
      <c r="AA55" s="127"/>
      <c r="AB55" s="127"/>
      <c r="AC55" s="139" t="s">
        <v>32</v>
      </c>
      <c r="AE55" s="164"/>
      <c r="AF55" s="164"/>
      <c r="AH55" s="181"/>
      <c r="AI55" s="185"/>
      <c r="AJ55" s="185"/>
      <c r="AK55" s="185"/>
      <c r="AL55" s="185"/>
      <c r="AM55" s="194"/>
      <c r="AN55" s="194"/>
      <c r="AO55" s="194"/>
      <c r="AP55" s="208" t="s">
        <v>40</v>
      </c>
      <c r="AQ55" s="225"/>
      <c r="BM55" s="259">
        <v>25</v>
      </c>
    </row>
    <row r="56" spans="2:65" ht="10" customHeight="1">
      <c r="B56" s="20"/>
      <c r="C56" s="44"/>
      <c r="D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23"/>
      <c r="Y56" s="32"/>
      <c r="Z56" s="32"/>
      <c r="AA56" s="32"/>
      <c r="AB56" s="32"/>
      <c r="AC56" s="32"/>
      <c r="AD56" s="123"/>
      <c r="AE56" s="123"/>
      <c r="AF56" s="32"/>
      <c r="AG56" s="32"/>
      <c r="AH56" s="32"/>
      <c r="AI56" s="32"/>
      <c r="AJ56" s="32"/>
      <c r="AK56" s="32"/>
      <c r="AL56" s="32"/>
      <c r="AM56" s="32"/>
      <c r="AN56" s="200"/>
      <c r="AO56" s="200"/>
      <c r="AP56" s="200"/>
      <c r="AQ56" s="228"/>
      <c r="BM56" s="259">
        <v>26</v>
      </c>
    </row>
    <row r="57" spans="2:65" ht="30" customHeight="1">
      <c r="B57" s="20"/>
      <c r="C57" s="42" t="s">
        <v>19</v>
      </c>
      <c r="D57" s="54" t="s">
        <v>26</v>
      </c>
      <c r="E57" s="54"/>
      <c r="F57" s="54"/>
      <c r="G57" s="54"/>
      <c r="H57" s="54"/>
      <c r="I57" s="54"/>
      <c r="J57" s="97"/>
      <c r="K57" s="97"/>
      <c r="L57" s="97"/>
      <c r="M57" s="97"/>
      <c r="N57" s="97"/>
      <c r="O57" s="31"/>
      <c r="P57" s="31"/>
      <c r="Q57" s="31"/>
      <c r="R57" s="31"/>
      <c r="S57" s="31"/>
      <c r="T57" s="31"/>
      <c r="U57" s="31"/>
      <c r="V57" s="144"/>
      <c r="W57" s="148" t="s">
        <v>76</v>
      </c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229"/>
      <c r="AV57" s="236" t="s">
        <v>35</v>
      </c>
      <c r="AW57" s="236"/>
      <c r="AX57" s="236"/>
      <c r="AY57" s="239"/>
      <c r="AZ57" s="242">
        <f>IF(AZ59=1,0,IF(250001&lt;=AZ35,1,0))</f>
        <v>0</v>
      </c>
      <c r="BA57" s="249"/>
      <c r="BB57" s="249"/>
      <c r="BC57" s="249"/>
      <c r="BD57" s="249"/>
      <c r="BE57" s="253"/>
      <c r="BM57" s="259">
        <v>27</v>
      </c>
    </row>
    <row r="58" spans="2:65" ht="30" customHeight="1">
      <c r="B58" s="21"/>
      <c r="C58" s="43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145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230"/>
      <c r="BM58" s="259">
        <v>28</v>
      </c>
    </row>
    <row r="59" spans="2:65" ht="30" customHeight="1">
      <c r="B59" s="22" t="s">
        <v>13</v>
      </c>
      <c r="C59" s="42" t="s">
        <v>21</v>
      </c>
      <c r="D59" s="7" t="s">
        <v>62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144"/>
      <c r="W59" s="148" t="s">
        <v>76</v>
      </c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229"/>
      <c r="AV59" s="236" t="s">
        <v>65</v>
      </c>
      <c r="AW59" s="236"/>
      <c r="AX59" s="236"/>
      <c r="AY59" s="239"/>
      <c r="AZ59" s="242">
        <f>IF(AZ9=1,1,0)</f>
        <v>0</v>
      </c>
      <c r="BA59" s="249"/>
      <c r="BB59" s="249"/>
      <c r="BC59" s="249"/>
      <c r="BD59" s="249"/>
      <c r="BE59" s="253"/>
      <c r="BM59" s="259">
        <v>29</v>
      </c>
    </row>
    <row r="60" spans="2:65" ht="30" customHeight="1">
      <c r="B60" s="23"/>
      <c r="C60" s="44"/>
      <c r="D60" s="9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45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230"/>
      <c r="BM60" s="259">
        <v>30</v>
      </c>
    </row>
    <row r="61" spans="2:65" ht="30" customHeight="1">
      <c r="B61" s="24"/>
      <c r="C61" s="45"/>
      <c r="V61" s="146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201"/>
      <c r="AO61" s="201"/>
      <c r="AP61" s="201"/>
      <c r="AQ61" s="201"/>
      <c r="BM61" s="259">
        <v>31</v>
      </c>
    </row>
    <row r="62" spans="2:65" ht="30" customHeight="1">
      <c r="B62" s="6" t="s">
        <v>91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212"/>
      <c r="BM62" s="261"/>
    </row>
    <row r="63" spans="2:65" ht="30" customHeight="1">
      <c r="B63" s="7" t="s">
        <v>20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216"/>
      <c r="BM63" s="261"/>
    </row>
    <row r="64" spans="2:65" ht="10" customHeight="1">
      <c r="B64" s="8"/>
      <c r="AQ64" s="217"/>
      <c r="BM64" s="192"/>
    </row>
    <row r="65" spans="2:65" ht="30" customHeight="1">
      <c r="B65" s="25"/>
      <c r="E65" s="63" t="s">
        <v>52</v>
      </c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63" t="s">
        <v>3</v>
      </c>
      <c r="AH65" s="80"/>
      <c r="AI65" s="63"/>
      <c r="AQ65" s="217"/>
      <c r="BM65" s="261"/>
    </row>
    <row r="66" spans="2:65" ht="30" customHeight="1">
      <c r="B66" s="25"/>
      <c r="E66" s="64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104"/>
      <c r="W66" s="92" t="s">
        <v>43</v>
      </c>
      <c r="X66" s="92"/>
      <c r="Z66" s="71">
        <v>25</v>
      </c>
      <c r="AA66" s="71"/>
      <c r="AD66" s="92" t="s">
        <v>7</v>
      </c>
      <c r="AE66" s="92"/>
      <c r="AG66" s="73" t="str">
        <f>IF(E66="","",ROUNDUP(E66/Z66,0))</f>
        <v/>
      </c>
      <c r="AH66" s="83"/>
      <c r="AI66" s="83"/>
      <c r="AJ66" s="83"/>
      <c r="AK66" s="83"/>
      <c r="AL66" s="83"/>
      <c r="AM66" s="83"/>
      <c r="AN66" s="83"/>
      <c r="AO66" s="83"/>
      <c r="AP66" s="104"/>
      <c r="AQ66" s="217"/>
      <c r="BM66" s="261"/>
    </row>
    <row r="67" spans="2:65" ht="30" customHeight="1">
      <c r="B67" s="25"/>
      <c r="E67" s="65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105" t="s">
        <v>40</v>
      </c>
      <c r="W67" s="92"/>
      <c r="X67" s="92"/>
      <c r="Z67" s="86"/>
      <c r="AA67" s="86"/>
      <c r="AB67" s="165" t="s">
        <v>32</v>
      </c>
      <c r="AD67" s="92"/>
      <c r="AE67" s="92"/>
      <c r="AG67" s="74"/>
      <c r="AH67" s="84"/>
      <c r="AI67" s="84"/>
      <c r="AJ67" s="84"/>
      <c r="AK67" s="84"/>
      <c r="AL67" s="84"/>
      <c r="AM67" s="84"/>
      <c r="AN67" s="84"/>
      <c r="AO67" s="84"/>
      <c r="AP67" s="105" t="s">
        <v>40</v>
      </c>
      <c r="AQ67" s="217"/>
      <c r="BM67" s="261"/>
    </row>
    <row r="68" spans="2:65" ht="30" customHeight="1">
      <c r="B68" s="26"/>
      <c r="C68" s="32"/>
      <c r="D68" s="32"/>
      <c r="E68" s="66" t="s">
        <v>53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123" t="s">
        <v>46</v>
      </c>
      <c r="AH68" s="32"/>
      <c r="AI68" s="123"/>
      <c r="AJ68" s="32"/>
      <c r="AK68" s="32"/>
      <c r="AL68" s="32"/>
      <c r="AM68" s="32"/>
      <c r="AN68" s="32"/>
      <c r="AO68" s="32"/>
      <c r="AP68" s="32"/>
      <c r="AQ68" s="218"/>
      <c r="BM68" s="261"/>
    </row>
    <row r="69" spans="2:65" ht="30" customHeight="1">
      <c r="BM69" s="261"/>
    </row>
    <row r="70" spans="2:65" ht="30" customHeight="1">
      <c r="B70" s="6" t="s">
        <v>92</v>
      </c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212"/>
      <c r="BM70" s="261"/>
    </row>
    <row r="71" spans="2:65" ht="30" customHeight="1">
      <c r="B71" s="7" t="s">
        <v>54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216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M71" s="261"/>
    </row>
    <row r="72" spans="2:65" ht="10" customHeight="1">
      <c r="B72" s="8"/>
      <c r="AQ72" s="217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M72" s="192"/>
    </row>
    <row r="73" spans="2:65" s="2" customFormat="1" ht="30" customHeight="1">
      <c r="B73" s="27"/>
      <c r="E73" s="63" t="s">
        <v>27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 t="s">
        <v>3</v>
      </c>
      <c r="T73" s="63"/>
      <c r="U73" s="63"/>
      <c r="V73" s="63"/>
      <c r="W73" s="63"/>
      <c r="X73" s="63"/>
      <c r="Y73" s="63"/>
      <c r="Z73" s="63"/>
      <c r="AA73" s="63"/>
      <c r="AB73" s="63"/>
      <c r="AD73" s="63"/>
      <c r="AE73" s="63"/>
      <c r="AF73" s="63"/>
      <c r="AG73" s="63" t="s">
        <v>38</v>
      </c>
      <c r="AH73" s="63"/>
      <c r="AI73" s="63"/>
      <c r="AQ73" s="231"/>
      <c r="AT73" s="233"/>
      <c r="BE73" s="233"/>
      <c r="BF73" s="233"/>
      <c r="BG73" s="233"/>
      <c r="BH73" s="233"/>
      <c r="BI73" s="233"/>
      <c r="BJ73" s="233"/>
      <c r="BK73" s="233"/>
      <c r="BL73" s="233"/>
      <c r="BM73" s="261"/>
    </row>
    <row r="74" spans="2:65" ht="30" customHeight="1">
      <c r="B74" s="25"/>
      <c r="E74" s="73" t="str">
        <f>IF(OR(AZ9=1,250000&lt;AZ35),AZ35,"")</f>
        <v/>
      </c>
      <c r="F74" s="83"/>
      <c r="G74" s="83"/>
      <c r="H74" s="83"/>
      <c r="I74" s="83"/>
      <c r="J74" s="83"/>
      <c r="K74" s="83"/>
      <c r="L74" s="83"/>
      <c r="M74" s="83"/>
      <c r="N74" s="104"/>
      <c r="P74" s="92" t="s">
        <v>10</v>
      </c>
      <c r="Q74" s="92"/>
      <c r="R74" s="134"/>
      <c r="S74" s="73" t="str">
        <f>AG66</f>
        <v/>
      </c>
      <c r="T74" s="83"/>
      <c r="U74" s="83"/>
      <c r="V74" s="83"/>
      <c r="W74" s="83"/>
      <c r="X74" s="83"/>
      <c r="Y74" s="83"/>
      <c r="Z74" s="83"/>
      <c r="AA74" s="83"/>
      <c r="AB74" s="104"/>
      <c r="AD74" s="92" t="s">
        <v>7</v>
      </c>
      <c r="AE74" s="92"/>
      <c r="AG74" s="73" t="str">
        <f>IF(OR(E74="",S74=""),"",E74-S74)</f>
        <v/>
      </c>
      <c r="AH74" s="83"/>
      <c r="AI74" s="83"/>
      <c r="AJ74" s="83"/>
      <c r="AK74" s="83"/>
      <c r="AL74" s="83"/>
      <c r="AM74" s="83"/>
      <c r="AN74" s="83"/>
      <c r="AO74" s="83"/>
      <c r="AP74" s="104"/>
      <c r="AQ74" s="217"/>
      <c r="AW74" s="237"/>
      <c r="AX74" s="237"/>
      <c r="AY74" s="238" t="s">
        <v>66</v>
      </c>
      <c r="AZ74" s="242">
        <f>IF(AG74="",1,0)</f>
        <v>1</v>
      </c>
      <c r="BA74" s="249"/>
      <c r="BB74" s="249"/>
      <c r="BC74" s="249"/>
      <c r="BD74" s="249"/>
      <c r="BE74" s="253"/>
      <c r="BM74" s="261"/>
    </row>
    <row r="75" spans="2:65" ht="30" customHeight="1">
      <c r="B75" s="25"/>
      <c r="E75" s="74"/>
      <c r="F75" s="84"/>
      <c r="G75" s="84"/>
      <c r="H75" s="84"/>
      <c r="I75" s="84"/>
      <c r="J75" s="84"/>
      <c r="K75" s="84"/>
      <c r="L75" s="84"/>
      <c r="M75" s="84"/>
      <c r="N75" s="105" t="s">
        <v>40</v>
      </c>
      <c r="P75" s="92"/>
      <c r="Q75" s="92"/>
      <c r="R75" s="134"/>
      <c r="S75" s="74"/>
      <c r="T75" s="84"/>
      <c r="U75" s="84"/>
      <c r="V75" s="84"/>
      <c r="W75" s="84"/>
      <c r="X75" s="84"/>
      <c r="Y75" s="84"/>
      <c r="Z75" s="84"/>
      <c r="AA75" s="84"/>
      <c r="AB75" s="105" t="s">
        <v>40</v>
      </c>
      <c r="AD75" s="92"/>
      <c r="AE75" s="92"/>
      <c r="AG75" s="74"/>
      <c r="AH75" s="84"/>
      <c r="AI75" s="84"/>
      <c r="AJ75" s="84"/>
      <c r="AK75" s="84"/>
      <c r="AL75" s="84"/>
      <c r="AM75" s="84"/>
      <c r="AN75" s="84"/>
      <c r="AO75" s="84"/>
      <c r="AP75" s="105" t="s">
        <v>40</v>
      </c>
      <c r="AQ75" s="217"/>
      <c r="BM75" s="261"/>
    </row>
    <row r="76" spans="2:65" ht="30" customHeight="1">
      <c r="B76" s="26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123"/>
      <c r="AJ76" s="32"/>
      <c r="AK76" s="32"/>
      <c r="AL76" s="32"/>
      <c r="AM76" s="32"/>
      <c r="AN76" s="32"/>
      <c r="AO76" s="32"/>
      <c r="AP76" s="32"/>
      <c r="AQ76" s="218"/>
    </row>
    <row r="78" spans="2:65" ht="30" customHeight="1">
      <c r="B78" s="10" t="str">
        <v>７．「企業規模」および「売上減少額」に応じて次のⅠまたはⅡへ進み、「区分Bの協力金額」を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219"/>
    </row>
    <row r="79" spans="2:65" ht="30" customHeight="1">
      <c r="B79" s="11" t="s">
        <v>93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220"/>
    </row>
    <row r="80" spans="2:65" ht="30" customHeight="1">
      <c r="B80" s="22" t="s">
        <v>82</v>
      </c>
      <c r="C80" s="42" t="s">
        <v>24</v>
      </c>
      <c r="D80" s="7" t="s">
        <v>100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51"/>
      <c r="AM80" s="151"/>
      <c r="AN80" s="195"/>
      <c r="AO80" s="195"/>
      <c r="AP80" s="195"/>
      <c r="AQ80" s="224"/>
      <c r="AV80" s="236" t="s">
        <v>68</v>
      </c>
      <c r="AW80" s="236"/>
      <c r="AX80" s="236"/>
      <c r="AY80" s="239"/>
      <c r="AZ80" s="242">
        <f>IF(AZ89=0,1,0)</f>
        <v>1</v>
      </c>
      <c r="BA80" s="249"/>
      <c r="BB80" s="249"/>
      <c r="BC80" s="249"/>
      <c r="BD80" s="249"/>
      <c r="BE80" s="253"/>
    </row>
    <row r="81" spans="2:57" ht="32.5" customHeight="1">
      <c r="B81" s="28"/>
      <c r="C81" s="43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96"/>
      <c r="AO81" s="196"/>
      <c r="AP81" s="196"/>
      <c r="AQ81" s="225"/>
    </row>
    <row r="82" spans="2:57" ht="30" customHeight="1">
      <c r="B82" s="28"/>
      <c r="C82" s="43"/>
      <c r="E82" s="67" t="s">
        <v>102</v>
      </c>
      <c r="F82" s="67"/>
      <c r="G82" s="67"/>
      <c r="H82" s="67"/>
      <c r="I82" s="67"/>
      <c r="J82" s="95"/>
      <c r="K82" s="92" t="s">
        <v>7</v>
      </c>
      <c r="L82" s="92"/>
      <c r="M82" s="95"/>
      <c r="N82" s="112">
        <v>100000</v>
      </c>
      <c r="O82" s="112"/>
      <c r="P82" s="112"/>
      <c r="Q82" s="112"/>
      <c r="R82" s="112"/>
      <c r="S82" s="112"/>
      <c r="T82" s="136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202"/>
      <c r="AO82" s="202"/>
      <c r="AP82" s="202"/>
      <c r="AQ82" s="225"/>
    </row>
    <row r="83" spans="2:57" ht="30" customHeight="1">
      <c r="B83" s="28"/>
      <c r="C83" s="43"/>
      <c r="E83" s="67"/>
      <c r="F83" s="67"/>
      <c r="G83" s="67"/>
      <c r="H83" s="67"/>
      <c r="I83" s="67"/>
      <c r="J83" s="95"/>
      <c r="K83" s="92"/>
      <c r="L83" s="92"/>
      <c r="M83" s="95"/>
      <c r="N83" s="113"/>
      <c r="O83" s="113"/>
      <c r="P83" s="113"/>
      <c r="Q83" s="113"/>
      <c r="R83" s="113"/>
      <c r="S83" s="113"/>
      <c r="T83" s="137" t="s">
        <v>40</v>
      </c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202"/>
      <c r="AO83" s="202"/>
      <c r="AP83" s="202"/>
      <c r="AQ83" s="225"/>
    </row>
    <row r="84" spans="2:57" ht="32.5" customHeight="1">
      <c r="B84" s="28"/>
      <c r="C84" s="43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202"/>
      <c r="AO84" s="202"/>
      <c r="AP84" s="202"/>
      <c r="AQ84" s="225"/>
    </row>
    <row r="85" spans="2:57" ht="30" customHeight="1">
      <c r="B85" s="28"/>
      <c r="C85" s="43"/>
      <c r="E85" s="69" t="str">
        <v>区分Bの
協力金額</v>
      </c>
      <c r="F85" s="69"/>
      <c r="G85" s="69"/>
      <c r="H85" s="69"/>
      <c r="I85" s="69"/>
      <c r="K85" s="100"/>
      <c r="L85" s="100"/>
      <c r="N85" s="115" t="s">
        <v>102</v>
      </c>
      <c r="O85" s="124"/>
      <c r="P85" s="124"/>
      <c r="Q85" s="124"/>
      <c r="R85" s="124"/>
      <c r="S85" s="124"/>
      <c r="T85" s="124"/>
      <c r="U85" s="124"/>
      <c r="W85" s="115" t="str">
        <v>区分Bの協力日数</v>
      </c>
      <c r="X85" s="124"/>
      <c r="Y85" s="124"/>
      <c r="Z85" s="124"/>
      <c r="AA85" s="124"/>
      <c r="AB85" s="124"/>
      <c r="AC85" s="124"/>
      <c r="AF85" s="177"/>
      <c r="AG85" s="124"/>
      <c r="AH85" s="116" t="str">
        <v>区分Bの協力金額</v>
      </c>
      <c r="AI85" s="55"/>
      <c r="AJ85" s="55"/>
      <c r="AK85" s="55"/>
      <c r="AL85" s="55"/>
      <c r="AM85" s="55"/>
      <c r="AN85" s="55"/>
      <c r="AO85" s="55"/>
      <c r="AP85" s="55"/>
      <c r="AQ85" s="225"/>
    </row>
    <row r="86" spans="2:57" ht="30" customHeight="1">
      <c r="B86" s="28"/>
      <c r="C86" s="43"/>
      <c r="E86" s="69"/>
      <c r="F86" s="69"/>
      <c r="G86" s="69"/>
      <c r="H86" s="69"/>
      <c r="I86" s="69"/>
      <c r="K86" s="92" t="s">
        <v>7</v>
      </c>
      <c r="L86" s="92"/>
      <c r="N86" s="112">
        <v>100000</v>
      </c>
      <c r="O86" s="112"/>
      <c r="P86" s="112"/>
      <c r="Q86" s="112"/>
      <c r="R86" s="112"/>
      <c r="S86" s="112"/>
      <c r="T86" s="136"/>
      <c r="U86" s="143" t="s">
        <v>30</v>
      </c>
      <c r="V86" s="143"/>
      <c r="W86" s="117" t="str">
        <f>IF(AZ80=1,AJ15,"")</f>
        <v/>
      </c>
      <c r="X86" s="126"/>
      <c r="Y86" s="126"/>
      <c r="Z86" s="126"/>
      <c r="AA86" s="126"/>
      <c r="AB86" s="126"/>
      <c r="AC86" s="138"/>
      <c r="AE86" s="164" t="s">
        <v>7</v>
      </c>
      <c r="AF86" s="164"/>
      <c r="AH86" s="180" t="str">
        <f>IF(W86="","",N86/1000*W86)</f>
        <v/>
      </c>
      <c r="AI86" s="184"/>
      <c r="AJ86" s="184"/>
      <c r="AK86" s="184"/>
      <c r="AL86" s="184"/>
      <c r="AM86" s="193" t="s">
        <v>45</v>
      </c>
      <c r="AN86" s="193"/>
      <c r="AO86" s="193"/>
      <c r="AP86" s="207"/>
      <c r="AQ86" s="225"/>
    </row>
    <row r="87" spans="2:57" ht="30" customHeight="1">
      <c r="B87" s="28"/>
      <c r="C87" s="43"/>
      <c r="E87" s="69"/>
      <c r="F87" s="69"/>
      <c r="G87" s="69"/>
      <c r="H87" s="69"/>
      <c r="I87" s="69"/>
      <c r="K87" s="92"/>
      <c r="L87" s="92"/>
      <c r="N87" s="113"/>
      <c r="O87" s="113"/>
      <c r="P87" s="113"/>
      <c r="Q87" s="113"/>
      <c r="R87" s="113"/>
      <c r="S87" s="113"/>
      <c r="T87" s="137" t="s">
        <v>40</v>
      </c>
      <c r="U87" s="143"/>
      <c r="V87" s="143"/>
      <c r="W87" s="118"/>
      <c r="X87" s="127"/>
      <c r="Y87" s="127"/>
      <c r="Z87" s="127"/>
      <c r="AA87" s="127"/>
      <c r="AB87" s="127"/>
      <c r="AC87" s="139" t="s">
        <v>32</v>
      </c>
      <c r="AE87" s="164"/>
      <c r="AF87" s="164"/>
      <c r="AH87" s="181"/>
      <c r="AI87" s="185"/>
      <c r="AJ87" s="185"/>
      <c r="AK87" s="185"/>
      <c r="AL87" s="185"/>
      <c r="AM87" s="194"/>
      <c r="AN87" s="194"/>
      <c r="AO87" s="194"/>
      <c r="AP87" s="208" t="s">
        <v>40</v>
      </c>
      <c r="AQ87" s="225"/>
    </row>
    <row r="88" spans="2:57" ht="32.5" customHeight="1">
      <c r="B88" s="28"/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200"/>
      <c r="AO88" s="200"/>
      <c r="AP88" s="200"/>
      <c r="AQ88" s="228"/>
    </row>
    <row r="89" spans="2:57" ht="30" customHeight="1">
      <c r="B89" s="28"/>
      <c r="C89" s="46" t="s">
        <v>16</v>
      </c>
      <c r="D89" s="1" t="s">
        <v>101</v>
      </c>
      <c r="AN89" s="196"/>
      <c r="AO89" s="196"/>
      <c r="AP89" s="196"/>
      <c r="AQ89" s="225"/>
      <c r="AV89" s="236" t="s">
        <v>67</v>
      </c>
      <c r="AW89" s="236"/>
      <c r="AX89" s="236"/>
      <c r="AY89" s="239"/>
      <c r="AZ89" s="242">
        <f>IF(AND(AZ74=0,OR(AZ9=1,250001&lt;=AG74)),1,0)</f>
        <v>0</v>
      </c>
      <c r="BA89" s="249"/>
      <c r="BB89" s="249"/>
      <c r="BC89" s="249"/>
      <c r="BD89" s="249"/>
      <c r="BE89" s="253"/>
    </row>
    <row r="90" spans="2:57" ht="30" customHeight="1">
      <c r="B90" s="28"/>
      <c r="C90" s="47"/>
      <c r="E90" s="75" t="s">
        <v>104</v>
      </c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232"/>
    </row>
    <row r="91" spans="2:57" ht="30" customHeight="1">
      <c r="B91" s="28"/>
      <c r="C91" s="47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232"/>
    </row>
    <row r="92" spans="2:57" ht="30" customHeight="1">
      <c r="B92" s="28"/>
      <c r="C92" s="47"/>
      <c r="AN92" s="196"/>
      <c r="AO92" s="196"/>
      <c r="AP92" s="196"/>
      <c r="AQ92" s="225"/>
    </row>
    <row r="93" spans="2:57" ht="30" customHeight="1">
      <c r="B93" s="28"/>
      <c r="C93" s="47"/>
      <c r="F93" s="63" t="s">
        <v>38</v>
      </c>
      <c r="X93" s="2"/>
      <c r="AN93" s="196"/>
      <c r="AO93" s="196"/>
      <c r="AP93" s="196"/>
      <c r="AQ93" s="225"/>
    </row>
    <row r="94" spans="2:57" ht="30" customHeight="1">
      <c r="B94" s="28"/>
      <c r="C94" s="47"/>
      <c r="D94" s="57" t="s">
        <v>28</v>
      </c>
      <c r="E94" s="76"/>
      <c r="F94" s="73" t="str">
        <f>IF(AZ89=1,AG74,"")</f>
        <v/>
      </c>
      <c r="G94" s="83"/>
      <c r="H94" s="83"/>
      <c r="I94" s="83"/>
      <c r="J94" s="83"/>
      <c r="K94" s="83"/>
      <c r="L94" s="104"/>
      <c r="M94" s="110"/>
      <c r="N94" s="121" t="s">
        <v>30</v>
      </c>
      <c r="O94" s="121"/>
      <c r="P94" s="110"/>
      <c r="Q94" s="71">
        <v>0.4</v>
      </c>
      <c r="R94" s="71"/>
      <c r="S94" s="71"/>
      <c r="U94" s="92" t="s">
        <v>7</v>
      </c>
      <c r="V94" s="92"/>
      <c r="X94" s="153" t="str">
        <f>IF(F94="","",ROUNDUP(F94*Q94,-3)/1000)</f>
        <v/>
      </c>
      <c r="Y94" s="156"/>
      <c r="Z94" s="156"/>
      <c r="AA94" s="158" t="s">
        <v>45</v>
      </c>
      <c r="AB94" s="158"/>
      <c r="AC94" s="158"/>
      <c r="AD94" s="104"/>
      <c r="AN94" s="196"/>
      <c r="AO94" s="196"/>
      <c r="AP94" s="196"/>
      <c r="AQ94" s="225"/>
    </row>
    <row r="95" spans="2:57" ht="30" customHeight="1">
      <c r="B95" s="28"/>
      <c r="C95" s="47"/>
      <c r="D95" s="57"/>
      <c r="E95" s="76"/>
      <c r="F95" s="74"/>
      <c r="G95" s="84"/>
      <c r="H95" s="84"/>
      <c r="I95" s="84"/>
      <c r="J95" s="84"/>
      <c r="K95" s="84"/>
      <c r="L95" s="105" t="s">
        <v>40</v>
      </c>
      <c r="M95" s="55"/>
      <c r="N95" s="121"/>
      <c r="O95" s="121"/>
      <c r="P95" s="55"/>
      <c r="Q95" s="86"/>
      <c r="R95" s="86"/>
      <c r="S95" s="86"/>
      <c r="U95" s="92"/>
      <c r="V95" s="92"/>
      <c r="X95" s="154"/>
      <c r="Y95" s="157"/>
      <c r="Z95" s="157"/>
      <c r="AA95" s="159"/>
      <c r="AB95" s="159"/>
      <c r="AC95" s="159"/>
      <c r="AD95" s="105" t="s">
        <v>40</v>
      </c>
      <c r="AN95" s="196"/>
      <c r="AO95" s="196"/>
      <c r="AP95" s="196"/>
      <c r="AQ95" s="225"/>
    </row>
    <row r="96" spans="2:57" ht="30" customHeight="1">
      <c r="B96" s="23"/>
      <c r="C96" s="47"/>
      <c r="D96" s="58"/>
      <c r="E96" s="58"/>
      <c r="X96" s="2" t="s">
        <v>44</v>
      </c>
      <c r="AN96" s="196"/>
      <c r="AO96" s="196"/>
      <c r="AP96" s="196"/>
      <c r="AQ96" s="225"/>
    </row>
    <row r="97" spans="2:43" ht="30" customHeight="1">
      <c r="B97" s="28" t="s">
        <v>13</v>
      </c>
      <c r="C97" s="47"/>
      <c r="D97" s="58"/>
      <c r="E97" s="58"/>
      <c r="F97" s="2"/>
      <c r="AN97" s="196"/>
      <c r="AO97" s="196"/>
      <c r="AP97" s="196"/>
      <c r="AQ97" s="225"/>
    </row>
    <row r="98" spans="2:43" ht="30" customHeight="1">
      <c r="B98" s="28"/>
      <c r="C98" s="47"/>
      <c r="D98" s="57" t="s">
        <v>6</v>
      </c>
      <c r="E98" s="57"/>
      <c r="F98" s="85">
        <v>200000</v>
      </c>
      <c r="G98" s="71"/>
      <c r="H98" s="71"/>
      <c r="I98" s="71"/>
      <c r="J98" s="71"/>
      <c r="K98" s="71"/>
      <c r="L98" s="56"/>
      <c r="AN98" s="196"/>
      <c r="AO98" s="196"/>
      <c r="AP98" s="196"/>
      <c r="AQ98" s="225"/>
    </row>
    <row r="99" spans="2:43" ht="30" customHeight="1">
      <c r="B99" s="28"/>
      <c r="C99" s="47"/>
      <c r="D99" s="57"/>
      <c r="E99" s="57"/>
      <c r="F99" s="86"/>
      <c r="G99" s="86"/>
      <c r="H99" s="86"/>
      <c r="I99" s="86"/>
      <c r="J99" s="86"/>
      <c r="K99" s="86"/>
      <c r="L99" s="106" t="s">
        <v>40</v>
      </c>
      <c r="AH99" s="56"/>
      <c r="AN99" s="196"/>
      <c r="AO99" s="196"/>
      <c r="AP99" s="196"/>
      <c r="AQ99" s="225"/>
    </row>
    <row r="100" spans="2:43" ht="30" customHeight="1">
      <c r="B100" s="28"/>
      <c r="C100" s="47"/>
      <c r="AN100" s="196"/>
      <c r="AO100" s="196"/>
      <c r="AP100" s="196"/>
      <c r="AQ100" s="225"/>
    </row>
    <row r="101" spans="2:43" ht="30" customHeight="1">
      <c r="B101" s="28"/>
      <c r="C101" s="47"/>
      <c r="Y101" s="67" t="s">
        <v>102</v>
      </c>
      <c r="Z101" s="67"/>
      <c r="AA101" s="67"/>
      <c r="AB101" s="67"/>
      <c r="AC101" s="67"/>
      <c r="AD101" s="95"/>
      <c r="AE101" s="92" t="s">
        <v>7</v>
      </c>
      <c r="AF101" s="92"/>
      <c r="AG101" s="95"/>
      <c r="AH101" s="119" t="str">
        <f>IF(X94="","",MIN(X94,F98/1000))</f>
        <v/>
      </c>
      <c r="AI101" s="128"/>
      <c r="AJ101" s="128"/>
      <c r="AK101" s="130" t="s">
        <v>45</v>
      </c>
      <c r="AL101" s="130"/>
      <c r="AM101" s="130"/>
      <c r="AN101" s="172"/>
      <c r="AQ101" s="225"/>
    </row>
    <row r="102" spans="2:43" ht="30" customHeight="1">
      <c r="B102" s="28"/>
      <c r="C102" s="47"/>
      <c r="Y102" s="67"/>
      <c r="Z102" s="67"/>
      <c r="AA102" s="67"/>
      <c r="AB102" s="67"/>
      <c r="AC102" s="67"/>
      <c r="AD102" s="95"/>
      <c r="AE102" s="92"/>
      <c r="AF102" s="92"/>
      <c r="AG102" s="95"/>
      <c r="AH102" s="120"/>
      <c r="AI102" s="129"/>
      <c r="AJ102" s="129"/>
      <c r="AK102" s="131"/>
      <c r="AL102" s="131"/>
      <c r="AM102" s="131"/>
      <c r="AN102" s="173" t="s">
        <v>40</v>
      </c>
      <c r="AQ102" s="225"/>
    </row>
    <row r="103" spans="2:43" ht="32.5" customHeight="1">
      <c r="B103" s="28"/>
      <c r="C103" s="47"/>
      <c r="W103" s="72"/>
      <c r="X103" s="72"/>
      <c r="Y103" s="72"/>
      <c r="Z103" s="72"/>
      <c r="AA103" s="72"/>
      <c r="AB103" s="72"/>
      <c r="AC103" s="72"/>
      <c r="AD103" s="72"/>
      <c r="AE103" s="72"/>
      <c r="AF103" s="178"/>
      <c r="AG103" s="178"/>
      <c r="AH103" s="178"/>
      <c r="AI103" s="187"/>
      <c r="AJ103" s="187"/>
      <c r="AK103" s="187"/>
      <c r="AL103" s="192"/>
      <c r="AN103" s="202"/>
      <c r="AO103" s="202"/>
      <c r="AP103" s="202"/>
      <c r="AQ103" s="225"/>
    </row>
    <row r="104" spans="2:43" ht="30" customHeight="1">
      <c r="B104" s="28"/>
      <c r="C104" s="47"/>
      <c r="E104" s="69" t="str">
        <v>区分Bの
協力金額</v>
      </c>
      <c r="F104" s="69"/>
      <c r="G104" s="69"/>
      <c r="H104" s="69"/>
      <c r="I104" s="69"/>
      <c r="K104" s="100"/>
      <c r="L104" s="100"/>
      <c r="N104" s="115" t="s">
        <v>102</v>
      </c>
      <c r="O104" s="124"/>
      <c r="P104" s="124"/>
      <c r="Q104" s="124"/>
      <c r="R104" s="124"/>
      <c r="S104" s="124"/>
      <c r="T104" s="124"/>
      <c r="U104" s="124"/>
      <c r="W104" s="115" t="str">
        <v>区分Bの協力日数</v>
      </c>
      <c r="X104" s="124"/>
      <c r="Y104" s="124"/>
      <c r="Z104" s="124"/>
      <c r="AA104" s="124"/>
      <c r="AB104" s="124"/>
      <c r="AC104" s="124"/>
      <c r="AF104" s="177"/>
      <c r="AG104" s="124"/>
      <c r="AH104" s="116" t="str">
        <v>区分Bの協力金額</v>
      </c>
      <c r="AI104" s="55"/>
      <c r="AJ104" s="55"/>
      <c r="AK104" s="55"/>
      <c r="AL104" s="55"/>
      <c r="AM104" s="55"/>
      <c r="AN104" s="55"/>
      <c r="AO104" s="55"/>
      <c r="AP104" s="55"/>
      <c r="AQ104" s="225"/>
    </row>
    <row r="105" spans="2:43" ht="30" customHeight="1">
      <c r="B105" s="28"/>
      <c r="C105" s="47"/>
      <c r="E105" s="69"/>
      <c r="F105" s="69"/>
      <c r="G105" s="69"/>
      <c r="H105" s="69"/>
      <c r="I105" s="69"/>
      <c r="K105" s="92" t="s">
        <v>7</v>
      </c>
      <c r="L105" s="92"/>
      <c r="N105" s="119" t="str">
        <f>AH101</f>
        <v/>
      </c>
      <c r="O105" s="128"/>
      <c r="P105" s="128"/>
      <c r="Q105" s="130" t="s">
        <v>45</v>
      </c>
      <c r="R105" s="130"/>
      <c r="S105" s="130"/>
      <c r="T105" s="141"/>
      <c r="U105" s="143" t="s">
        <v>30</v>
      </c>
      <c r="V105" s="143"/>
      <c r="W105" s="117" t="str">
        <f>IF(AZ89=1,AJ15,"")</f>
        <v/>
      </c>
      <c r="X105" s="126"/>
      <c r="Y105" s="126"/>
      <c r="Z105" s="126"/>
      <c r="AA105" s="126"/>
      <c r="AB105" s="126"/>
      <c r="AC105" s="138"/>
      <c r="AE105" s="164" t="s">
        <v>7</v>
      </c>
      <c r="AF105" s="164"/>
      <c r="AH105" s="180" t="str">
        <f>IF(OR(N105="",W105=""),"",N105*W105)</f>
        <v/>
      </c>
      <c r="AI105" s="184"/>
      <c r="AJ105" s="184"/>
      <c r="AK105" s="184"/>
      <c r="AL105" s="184"/>
      <c r="AM105" s="193" t="s">
        <v>45</v>
      </c>
      <c r="AN105" s="193"/>
      <c r="AO105" s="193"/>
      <c r="AP105" s="207"/>
      <c r="AQ105" s="225"/>
    </row>
    <row r="106" spans="2:43" ht="30" customHeight="1">
      <c r="B106" s="28"/>
      <c r="C106" s="47"/>
      <c r="E106" s="69"/>
      <c r="F106" s="69"/>
      <c r="G106" s="69"/>
      <c r="H106" s="69"/>
      <c r="I106" s="69"/>
      <c r="K106" s="92"/>
      <c r="L106" s="92"/>
      <c r="N106" s="120"/>
      <c r="O106" s="129"/>
      <c r="P106" s="129"/>
      <c r="Q106" s="131"/>
      <c r="R106" s="131"/>
      <c r="S106" s="131"/>
      <c r="T106" s="142" t="s">
        <v>40</v>
      </c>
      <c r="U106" s="143"/>
      <c r="V106" s="143"/>
      <c r="W106" s="118"/>
      <c r="X106" s="127"/>
      <c r="Y106" s="127"/>
      <c r="Z106" s="127"/>
      <c r="AA106" s="127"/>
      <c r="AB106" s="127"/>
      <c r="AC106" s="139" t="s">
        <v>32</v>
      </c>
      <c r="AE106" s="164"/>
      <c r="AF106" s="164"/>
      <c r="AH106" s="181"/>
      <c r="AI106" s="185"/>
      <c r="AJ106" s="185"/>
      <c r="AK106" s="185"/>
      <c r="AL106" s="185"/>
      <c r="AM106" s="194"/>
      <c r="AN106" s="194"/>
      <c r="AO106" s="194"/>
      <c r="AP106" s="208" t="s">
        <v>40</v>
      </c>
      <c r="AQ106" s="225"/>
    </row>
    <row r="107" spans="2:43" ht="30" customHeight="1">
      <c r="B107" s="23"/>
      <c r="C107" s="48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123"/>
      <c r="AJ107" s="32"/>
      <c r="AK107" s="32"/>
      <c r="AL107" s="32"/>
      <c r="AM107" s="32"/>
      <c r="AN107" s="200"/>
      <c r="AO107" s="200"/>
      <c r="AP107" s="200"/>
      <c r="AQ107" s="228"/>
    </row>
    <row r="108" spans="2:43" ht="30" customHeight="1"/>
  </sheetData>
  <sheetProtection password="C899" sheet="1" objects="1" scenarios="1"/>
  <mergeCells count="191">
    <mergeCell ref="B2:E2"/>
    <mergeCell ref="F2:AD2"/>
    <mergeCell ref="B3:AD3"/>
    <mergeCell ref="AZ3:BE3"/>
    <mergeCell ref="BH3:BM3"/>
    <mergeCell ref="AZ4:BE4"/>
    <mergeCell ref="BH4:BM4"/>
    <mergeCell ref="B5:G5"/>
    <mergeCell ref="H5:AQ5"/>
    <mergeCell ref="BH5:BM5"/>
    <mergeCell ref="BH6:BM6"/>
    <mergeCell ref="B7:AQ7"/>
    <mergeCell ref="BH7:BM7"/>
    <mergeCell ref="BH8:BM8"/>
    <mergeCell ref="AZ9:BE9"/>
    <mergeCell ref="BH9:BM9"/>
    <mergeCell ref="AV10:AY10"/>
    <mergeCell ref="AZ10:BE10"/>
    <mergeCell ref="BH10:BM10"/>
    <mergeCell ref="AV11:AY11"/>
    <mergeCell ref="AZ11:BE11"/>
    <mergeCell ref="BH11:BM11"/>
    <mergeCell ref="BH12:BM12"/>
    <mergeCell ref="B13:AQ13"/>
    <mergeCell ref="BH13:BM13"/>
    <mergeCell ref="BH14:BM14"/>
    <mergeCell ref="BH15:BM15"/>
    <mergeCell ref="BH16:BM16"/>
    <mergeCell ref="BH17:BM17"/>
    <mergeCell ref="BH18:BM18"/>
    <mergeCell ref="B19:AQ19"/>
    <mergeCell ref="AZ19:BE19"/>
    <mergeCell ref="BH19:BM19"/>
    <mergeCell ref="B20:AQ20"/>
    <mergeCell ref="BH20:BM20"/>
    <mergeCell ref="BH21:BM21"/>
    <mergeCell ref="C22:D22"/>
    <mergeCell ref="AZ22:BE22"/>
    <mergeCell ref="BH22:BM22"/>
    <mergeCell ref="C23:D23"/>
    <mergeCell ref="BH23:BM23"/>
    <mergeCell ref="C24:D24"/>
    <mergeCell ref="BH24:BM24"/>
    <mergeCell ref="BH25:BM25"/>
    <mergeCell ref="BH26:BM26"/>
    <mergeCell ref="BH27:BM27"/>
    <mergeCell ref="AZ29:BE29"/>
    <mergeCell ref="J30:K30"/>
    <mergeCell ref="M30:N30"/>
    <mergeCell ref="P30:Q30"/>
    <mergeCell ref="AV30:AY30"/>
    <mergeCell ref="AZ30:BE30"/>
    <mergeCell ref="AV31:AY31"/>
    <mergeCell ref="AZ31:BE31"/>
    <mergeCell ref="AV32:AY32"/>
    <mergeCell ref="AZ32:BE32"/>
    <mergeCell ref="AZ34:BE34"/>
    <mergeCell ref="AV35:AY35"/>
    <mergeCell ref="AZ35:BE35"/>
    <mergeCell ref="B37:AQ37"/>
    <mergeCell ref="B38:AQ38"/>
    <mergeCell ref="AV39:AY39"/>
    <mergeCell ref="AZ39:BE39"/>
    <mergeCell ref="AV48:AY48"/>
    <mergeCell ref="AZ48:BE48"/>
    <mergeCell ref="AV57:AY57"/>
    <mergeCell ref="AZ57:BE57"/>
    <mergeCell ref="AV59:AY59"/>
    <mergeCell ref="AZ59:BE59"/>
    <mergeCell ref="B62:AQ62"/>
    <mergeCell ref="B70:AQ70"/>
    <mergeCell ref="AZ74:BE74"/>
    <mergeCell ref="B78:AQ78"/>
    <mergeCell ref="B79:AQ79"/>
    <mergeCell ref="AV80:AY80"/>
    <mergeCell ref="AZ80:BE80"/>
    <mergeCell ref="AV89:AY89"/>
    <mergeCell ref="AZ89:BE89"/>
    <mergeCell ref="E90:AQ90"/>
    <mergeCell ref="E91:AQ91"/>
    <mergeCell ref="AE2:AN3"/>
    <mergeCell ref="AO2:AQ3"/>
    <mergeCell ref="E9:G10"/>
    <mergeCell ref="I9:W10"/>
    <mergeCell ref="AA9:AC10"/>
    <mergeCell ref="AE9:AN10"/>
    <mergeCell ref="C15:G16"/>
    <mergeCell ref="I15:J16"/>
    <mergeCell ref="L15:R16"/>
    <mergeCell ref="S15:U16"/>
    <mergeCell ref="V15:AB16"/>
    <mergeCell ref="AC15:AE16"/>
    <mergeCell ref="AG15:AH16"/>
    <mergeCell ref="AJ15:AO16"/>
    <mergeCell ref="E27:L28"/>
    <mergeCell ref="N27:O28"/>
    <mergeCell ref="P27:W28"/>
    <mergeCell ref="Z27:AA28"/>
    <mergeCell ref="AB27:AD28"/>
    <mergeCell ref="AG27:AH28"/>
    <mergeCell ref="AJ27:AO28"/>
    <mergeCell ref="B30:B35"/>
    <mergeCell ref="E33:W34"/>
    <mergeCell ref="Z33:AA34"/>
    <mergeCell ref="AB33:AD34"/>
    <mergeCell ref="AG33:AH34"/>
    <mergeCell ref="AJ33:AO34"/>
    <mergeCell ref="E41:I42"/>
    <mergeCell ref="K41:L42"/>
    <mergeCell ref="N41:S42"/>
    <mergeCell ref="E44:I46"/>
    <mergeCell ref="K45:L46"/>
    <mergeCell ref="N45:S46"/>
    <mergeCell ref="U45:V46"/>
    <mergeCell ref="W45:AB46"/>
    <mergeCell ref="AE45:AF46"/>
    <mergeCell ref="AH45:AL46"/>
    <mergeCell ref="AM45:AO46"/>
    <mergeCell ref="E50:I51"/>
    <mergeCell ref="K50:L51"/>
    <mergeCell ref="N50:S51"/>
    <mergeCell ref="U50:V51"/>
    <mergeCell ref="Y50:AB51"/>
    <mergeCell ref="AE50:AF51"/>
    <mergeCell ref="AH50:AJ51"/>
    <mergeCell ref="AK50:AM51"/>
    <mergeCell ref="E53:I55"/>
    <mergeCell ref="K54:L55"/>
    <mergeCell ref="N54:P55"/>
    <mergeCell ref="Q54:S55"/>
    <mergeCell ref="U54:V55"/>
    <mergeCell ref="W54:AB55"/>
    <mergeCell ref="AE54:AF55"/>
    <mergeCell ref="AH54:AL55"/>
    <mergeCell ref="AM54:AO55"/>
    <mergeCell ref="C57:C58"/>
    <mergeCell ref="W57:AQ58"/>
    <mergeCell ref="B59:B60"/>
    <mergeCell ref="C59:C60"/>
    <mergeCell ref="W59:AQ60"/>
    <mergeCell ref="E66:T67"/>
    <mergeCell ref="W66:X67"/>
    <mergeCell ref="Z66:AA67"/>
    <mergeCell ref="AD66:AE67"/>
    <mergeCell ref="AG66:AO67"/>
    <mergeCell ref="E74:M75"/>
    <mergeCell ref="P74:Q75"/>
    <mergeCell ref="S74:AA75"/>
    <mergeCell ref="AD74:AE75"/>
    <mergeCell ref="AG74:AO75"/>
    <mergeCell ref="E82:I83"/>
    <mergeCell ref="K82:L83"/>
    <mergeCell ref="N82:S83"/>
    <mergeCell ref="E85:I87"/>
    <mergeCell ref="K86:L87"/>
    <mergeCell ref="N86:S87"/>
    <mergeCell ref="U86:V87"/>
    <mergeCell ref="W86:AB87"/>
    <mergeCell ref="AE86:AF87"/>
    <mergeCell ref="AH86:AL87"/>
    <mergeCell ref="AM86:AO87"/>
    <mergeCell ref="D94:E95"/>
    <mergeCell ref="F94:K95"/>
    <mergeCell ref="N94:O95"/>
    <mergeCell ref="Q94:S95"/>
    <mergeCell ref="U94:V95"/>
    <mergeCell ref="X94:Z95"/>
    <mergeCell ref="AA94:AC95"/>
    <mergeCell ref="D98:E99"/>
    <mergeCell ref="F98:K99"/>
    <mergeCell ref="Y101:AC102"/>
    <mergeCell ref="AE101:AF102"/>
    <mergeCell ref="AH101:AJ102"/>
    <mergeCell ref="AK101:AM102"/>
    <mergeCell ref="E104:I106"/>
    <mergeCell ref="K105:L106"/>
    <mergeCell ref="N105:P106"/>
    <mergeCell ref="Q105:S106"/>
    <mergeCell ref="U105:V106"/>
    <mergeCell ref="W105:AB106"/>
    <mergeCell ref="AE105:AF106"/>
    <mergeCell ref="AH105:AL106"/>
    <mergeCell ref="AM105:AO106"/>
    <mergeCell ref="B21:B29"/>
    <mergeCell ref="B39:B58"/>
    <mergeCell ref="C39:C47"/>
    <mergeCell ref="C48:C56"/>
    <mergeCell ref="B80:B96"/>
    <mergeCell ref="C80:C88"/>
    <mergeCell ref="C89:C107"/>
    <mergeCell ref="B97:B107"/>
  </mergeCells>
  <phoneticPr fontId="1" type="Hiragana"/>
  <conditionalFormatting sqref="W54:AB55">
    <cfRule type="expression" dxfId="34" priority="11">
      <formula>AND(NOT($H$5=""),AND($E$9="",$AA$9=""))</formula>
    </cfRule>
  </conditionalFormatting>
  <conditionalFormatting sqref="W54:AB55">
    <cfRule type="expression" dxfId="33" priority="10">
      <formula>AND(NOT($H$5=""),$AJ$15="")</formula>
    </cfRule>
  </conditionalFormatting>
  <conditionalFormatting sqref="W54:AB55">
    <cfRule type="expression" dxfId="32" priority="9">
      <formula>AND(NOT($H$5=""),AND($AJ$27="",$AJ$33=""))</formula>
    </cfRule>
  </conditionalFormatting>
  <conditionalFormatting sqref="W54:AB55">
    <cfRule type="expression" dxfId="31" priority="8">
      <formula>AND(NOT($H$5=""),$AZ$39=1)</formula>
    </cfRule>
  </conditionalFormatting>
  <conditionalFormatting sqref="W54:AB55">
    <cfRule type="expression" dxfId="30" priority="7">
      <formula>AND(NOT($H$5=""),$AZ$57=1)</formula>
    </cfRule>
  </conditionalFormatting>
  <conditionalFormatting sqref="W54:AB55">
    <cfRule type="expression" dxfId="29" priority="6">
      <formula>AND(NOT($H$5=""),$AZ$59=1)</formula>
    </cfRule>
  </conditionalFormatting>
  <conditionalFormatting sqref="W54:AB55">
    <cfRule type="expression" dxfId="28" priority="5">
      <formula>AND($H$5="",NOT(AND($E$9="",$AA$9="")))</formula>
    </cfRule>
  </conditionalFormatting>
  <conditionalFormatting sqref="W54:AB55">
    <cfRule type="expression" dxfId="27" priority="4">
      <formula>NOT(OR($E$9="",$AA$9=""))</formula>
    </cfRule>
  </conditionalFormatting>
  <conditionalFormatting sqref="W54:AB55">
    <cfRule type="expression" dxfId="26" priority="3">
      <formula>COUNTIF($C$22:$D$24,"✓")&gt;1</formula>
    </cfRule>
  </conditionalFormatting>
  <conditionalFormatting sqref="W54:AB55">
    <cfRule type="expression" dxfId="25" priority="2">
      <formula>AND(NOT(AND($C$22="",$C$23="",$C$24="")),NOT(AND($J$30="",$M$30="",$P$30="")))</formula>
    </cfRule>
  </conditionalFormatting>
  <conditionalFormatting sqref="W54:AB55">
    <cfRule type="expression" dxfId="24" priority="1">
      <formula>AND($H$5="",NOT(AND($L$15="",$V$15="")))</formula>
    </cfRule>
  </conditionalFormatting>
  <conditionalFormatting sqref="B13:AQ53 B54:V55 AC54:AQ55 B56:AQ89 B90:E91 B92:AQ107">
    <cfRule type="expression" dxfId="23" priority="35">
      <formula>AND(NOT($H$5=""),AND($E$9="",$AA$9=""))</formula>
    </cfRule>
  </conditionalFormatting>
  <conditionalFormatting sqref="B19:AQ53 B54:V55 AC54:AQ55 B56:AQ89 B90:E91 B92:AQ107">
    <cfRule type="expression" dxfId="22" priority="34">
      <formula>AND(NOT($H$5=""),$AJ$15="")</formula>
    </cfRule>
  </conditionalFormatting>
  <conditionalFormatting sqref="B37:AQ53 B54:V55 AC54:AQ55 B56:AQ89 B90:E91 B92:AQ107">
    <cfRule type="expression" dxfId="21" priority="33">
      <formula>AND(NOT($H$5=""),AND($AJ$27="",$AJ$33=""))</formula>
    </cfRule>
  </conditionalFormatting>
  <conditionalFormatting sqref="C26:AQ29">
    <cfRule type="expression" dxfId="20" priority="32">
      <formula>AND(NOT($H$5=""),AND($C$22="",$C$23="",$C$24=""))</formula>
    </cfRule>
  </conditionalFormatting>
  <conditionalFormatting sqref="C32:AQ35">
    <cfRule type="expression" dxfId="19" priority="31">
      <formula>AND(NOT($H$5=""),OR($J$30="",$M$30="",$P$30=""))</formula>
    </cfRule>
  </conditionalFormatting>
  <conditionalFormatting sqref="C30:AQ35">
    <cfRule type="expression" dxfId="18" priority="30">
      <formula>AND(NOT($H$5=""),NOT(AND($C$22="",$C$23="",$C$24="")))</formula>
    </cfRule>
  </conditionalFormatting>
  <conditionalFormatting sqref="C21:AQ29">
    <cfRule type="expression" dxfId="17" priority="29">
      <formula>AND(NOT($H$5=""),NOT(OR($J$30="",$M$30="",$P$30="")))</formula>
    </cfRule>
  </conditionalFormatting>
  <conditionalFormatting sqref="D48:AQ53 D54:V55 AC54:AQ55 D56:AQ60 B62:AQ89 B90:E91 B92:AQ107">
    <cfRule type="expression" dxfId="16" priority="28">
      <formula>AND(NOT($H$5=""),$AZ$39=1)</formula>
    </cfRule>
  </conditionalFormatting>
  <conditionalFormatting sqref="D39:AQ47 D57:AQ60 B62:AQ89 B90:E91 B92:AQ107">
    <cfRule type="expression" dxfId="15" priority="27">
      <formula>AND(NOT($H$5=""),$AZ$48=1)</formula>
    </cfRule>
  </conditionalFormatting>
  <conditionalFormatting sqref="W39:AB53 AC39:AQ56 W56:AB56 D39:V56 D59:AQ60">
    <cfRule type="expression" dxfId="14" priority="26">
      <formula>AND(NOT($H$5=""),$AZ$57=1)</formula>
    </cfRule>
  </conditionalFormatting>
  <conditionalFormatting sqref="W39:AB53 AC39:AQ58 W56:AB58 D39:V58">
    <cfRule type="expression" dxfId="13" priority="25">
      <formula>AND(NOT($H$5=""),$AZ$59=1)</formula>
    </cfRule>
  </conditionalFormatting>
  <conditionalFormatting sqref="B70:AQ89 B90:E91 B92:AQ107">
    <cfRule type="expression" dxfId="12" priority="24">
      <formula>AND(NOT($H$5=""),$AG$66="")</formula>
    </cfRule>
  </conditionalFormatting>
  <conditionalFormatting sqref="D89:AQ89 D90:E91 D92:AQ107">
    <cfRule type="expression" dxfId="11" priority="23">
      <formula>AND(NOT($H$5=""),$AZ$80=1)</formula>
    </cfRule>
  </conditionalFormatting>
  <conditionalFormatting sqref="D80:AQ88">
    <cfRule type="expression" dxfId="10" priority="22">
      <formula>AND(NOT($H$5=""),$AZ$89=1)</formula>
    </cfRule>
  </conditionalFormatting>
  <conditionalFormatting sqref="B7:AQ53 B54:V55 AC54:AQ55 B56:AQ89 B90:E91 B92:AQ107">
    <cfRule type="expression" dxfId="9" priority="19">
      <formula>AND($H$5="",NOT(AND($E$9="",$AA$9="")))</formula>
    </cfRule>
  </conditionalFormatting>
  <conditionalFormatting sqref="C22:D24">
    <cfRule type="expression" dxfId="8" priority="20">
      <formula>COUNTIF($C$22:$D$24,"✓")&gt;1</formula>
    </cfRule>
  </conditionalFormatting>
  <conditionalFormatting sqref="A5:A6 A4:AR4 AR5 B6:AR6">
    <cfRule type="expression" dxfId="7" priority="18">
      <formula>AND($H$5="",NOT(AND($E$9="",$AA$9="")))</formula>
    </cfRule>
  </conditionalFormatting>
  <conditionalFormatting sqref="C22:D24 J30 M30 P30">
    <cfRule type="expression" dxfId="6" priority="17">
      <formula>AND(NOT(AND($C$22="",$C$23="",$C$24="")),NOT(AND($J$30="",$M$30="",$P$30="")))</formula>
    </cfRule>
  </conditionalFormatting>
  <conditionalFormatting sqref="E9 AA9">
    <cfRule type="expression" dxfId="5" priority="21">
      <formula>NOT(OR($E$9="",$AA$9=""))</formula>
    </cfRule>
  </conditionalFormatting>
  <conditionalFormatting sqref="B13:AQ53 B54:V55 AC54:AQ55 B56:AQ107">
    <cfRule type="expression" dxfId="4" priority="16">
      <formula>NOT(OR($E$9="",$AA$9=""))</formula>
    </cfRule>
  </conditionalFormatting>
  <conditionalFormatting sqref="C26:AQ29 B30:AQ53 B54:V55 AC54:AQ55 B56:AQ107">
    <cfRule type="expression" dxfId="3" priority="15">
      <formula>COUNTIF($C$22:$D$24,"✓")&gt;1</formula>
    </cfRule>
  </conditionalFormatting>
  <conditionalFormatting sqref="C26:AQ29 C32:AQ35 B37:AQ53 B54:V55 AC54:AQ55 B56:AQ107">
    <cfRule type="expression" dxfId="2" priority="14">
      <formula>AND(NOT(AND($C$22="",$C$23="",$C$24="")),NOT(AND($J$30="",$M$30="",$P$30="")))</formula>
    </cfRule>
  </conditionalFormatting>
  <conditionalFormatting sqref="A5 A4:AR4 AR5 A6:AR6">
    <cfRule type="expression" dxfId="1" priority="13">
      <formula>AND($H$5="",NOT(AND($L$15="",$V$15="")))</formula>
    </cfRule>
  </conditionalFormatting>
  <conditionalFormatting sqref="B7:AQ53 B54:V55 AC54:AQ55 B56:AQ107">
    <cfRule type="expression" dxfId="0" priority="12">
      <formula>AND($H$5="",NOT(AND($L$15="",$V$15="")))</formula>
    </cfRule>
  </conditionalFormatting>
  <dataValidations count="5">
    <dataValidation type="list" allowBlank="1" showDropDown="0" showInputMessage="1" showErrorMessage="1" sqref="C22:D24 AA9:AC10 E9:G10">
      <formula1>$AZ$14:$AZ$15</formula1>
    </dataValidation>
    <dataValidation type="list" allowBlank="1" showDropDown="0" showInputMessage="1" showErrorMessage="1" sqref="V15:AB16 L15:R16">
      <formula1>$BH$3:$BH$27</formula1>
    </dataValidation>
    <dataValidation type="list" allowBlank="1" showDropDown="0" showInputMessage="1" showErrorMessage="1" sqref="J30:K30">
      <formula1>$BK$30:$BK$32</formula1>
    </dataValidation>
    <dataValidation type="list" allowBlank="1" showDropDown="0" showInputMessage="1" showErrorMessage="1" sqref="M30:N30">
      <formula1>$BL$30:$BL$42</formula1>
    </dataValidation>
    <dataValidation type="list" allowBlank="1" showDropDown="0" showInputMessage="1" showErrorMessage="1" sqref="P30:Q30">
      <formula1>$BM$30:$BM$61</formula1>
    </dataValidation>
  </dataValidations>
  <pageMargins left="0.70866141732283461" right="0.70866141732283461" top="0.3543307086614173" bottom="0.3543307086614173" header="0.31496062992125984" footer="0.31496062992125984"/>
  <pageSetup paperSize="9" scale="50" fitToWidth="1" fitToHeight="1" orientation="portrait" usePrinterDefaults="1" r:id="rId1"/>
  <rowBreaks count="1" manualBreakCount="1">
    <brk id="60" max="43" man="1"/>
  </rowBreaks>
  <colBreaks count="1" manualBreakCount="1">
    <brk id="45" min="1" max="79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A(21時酒有）</vt:lpstr>
      <vt:lpstr>B(20時酒無）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佐原　健太</dc:creator>
  <cp:lastModifiedBy>佐原　健太</cp:lastModifiedBy>
  <dcterms:created xsi:type="dcterms:W3CDTF">2022-01-24T01:15:23Z</dcterms:created>
  <dcterms:modified xsi:type="dcterms:W3CDTF">2022-02-08T10:49:54Z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2022-02-08T10:49:54Z</vt:filetime>
  </property>
</Properties>
</file>